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0" windowWidth="21840" windowHeight="12735" firstSheet="1" activeTab="1"/>
  </bookViews>
  <sheets>
    <sheet name="Cognos_Office_Connection_Cache" sheetId="1" state="veryHidden" r:id="rId1"/>
    <sheet name="стр.1_10" sheetId="2" r:id="rId2"/>
    <sheet name="15-17" sheetId="3" r:id="rId3"/>
  </sheets>
  <externalReferences>
    <externalReference r:id="rId6"/>
    <externalReference r:id="rId7"/>
    <externalReference r:id="rId8"/>
  </externalReferences>
  <definedNames>
    <definedName name="ID" localSheetId="0" hidden="1">"514b13f8-df17-4ebe-9968-983eeb572a94"</definedName>
    <definedName name="ID" localSheetId="1" hidden="1">"e7cd9b29-4255-45f9-8c82-3ea90546d6b5"</definedName>
    <definedName name="TABLE" localSheetId="1">'стр.1_10'!$A$5:$E$41</definedName>
    <definedName name="_xlnm.Print_Titles" localSheetId="1">'стр.1_10'!$5:$5</definedName>
    <definedName name="_xlnm.Print_Area" localSheetId="1">'стр.1_10'!$A$1:$F$108</definedName>
  </definedNames>
  <calcPr fullCalcOnLoad="1"/>
</workbook>
</file>

<file path=xl/comments3.xml><?xml version="1.0" encoding="utf-8"?>
<comments xmlns="http://schemas.openxmlformats.org/spreadsheetml/2006/main">
  <authors>
    <author>TatarkovaOS</author>
    <author>Капитула А.Г.</author>
  </authors>
  <commentList>
    <comment ref="A8" authorId="0">
      <text>
        <r>
          <rPr>
            <b/>
            <sz val="8"/>
            <rFont val="Tahoma"/>
            <family val="2"/>
          </rPr>
          <t>TatarkovaOS:</t>
        </r>
        <r>
          <rPr>
            <sz val="8"/>
            <rFont val="Tahoma"/>
            <family val="2"/>
          </rPr>
          <t xml:space="preserve">
КГМК</t>
        </r>
      </text>
    </comment>
    <comment ref="D5" authorId="1">
      <text>
        <r>
          <rPr>
            <b/>
            <sz val="9"/>
            <rFont val="Tahoma"/>
            <family val="2"/>
          </rPr>
          <t>Капитула А.Г.:</t>
        </r>
        <r>
          <rPr>
            <sz val="9"/>
            <rFont val="Tahoma"/>
            <family val="2"/>
          </rPr>
          <t xml:space="preserve">
3,78</t>
        </r>
      </text>
    </comment>
    <comment ref="N17" authorId="1">
      <text>
        <r>
          <rPr>
            <b/>
            <sz val="9"/>
            <rFont val="Tahoma"/>
            <family val="2"/>
          </rPr>
          <t>Капитула А.Г.:</t>
        </r>
        <r>
          <rPr>
            <sz val="9"/>
            <rFont val="Tahoma"/>
            <family val="2"/>
          </rPr>
          <t xml:space="preserve">
-0,01</t>
        </r>
      </text>
    </comment>
  </commentList>
</comments>
</file>

<file path=xl/sharedStrings.xml><?xml version="1.0" encoding="utf-8"?>
<sst xmlns="http://schemas.openxmlformats.org/spreadsheetml/2006/main" count="362" uniqueCount="147">
  <si>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</si>
  <si>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</si>
  <si>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</si>
  <si>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</si>
  <si>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</si>
  <si>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</si>
  <si>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</si>
  <si>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</si>
  <si>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</si>
  <si>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</si>
  <si>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</si>
  <si>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</si>
  <si>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</si>
  <si>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</si>
  <si>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</si>
  <si>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</si>
  <si>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</si>
  <si>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</si>
  <si>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</si>
  <si>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</si>
  <si>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</si>
  <si>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</si>
  <si>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</si>
  <si>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</si>
  <si>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</si>
  <si>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</si>
  <si>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</si>
  <si>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</si>
  <si>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</si>
  <si>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</si>
  <si>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</si>
  <si>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</si>
  <si>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</si>
  <si>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</si>
  <si>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</si>
  <si>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</si>
  <si>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</si>
  <si>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</si>
  <si>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</si>
  <si>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</si>
  <si>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</si>
  <si>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</si>
  <si>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</si>
  <si>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</si>
  <si>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</si>
  <si>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</si>
  <si>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</si>
  <si>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</si>
  <si>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</si>
  <si>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</si>
  <si>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</si>
  <si>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</si>
  <si>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</si>
  <si>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</si>
  <si>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</si>
  <si>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</si>
  <si>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</si>
  <si>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</si>
  <si>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</si>
  <si>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</si>
  <si>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</si>
  <si>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</si>
  <si>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</si>
  <si>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</si>
  <si>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</si>
  <si>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</si>
  <si>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</si>
  <si>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</si>
  <si>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</si>
  <si>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</si>
  <si>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</si>
  <si>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</si>
  <si>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</si>
  <si>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</si>
  <si>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</si>
  <si>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</si>
  <si>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</si>
  <si>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</si>
  <si>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</si>
  <si>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</si>
  <si>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</si>
  <si>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</si>
  <si>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</si>
  <si>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</si>
  <si>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</si>
  <si>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</si>
  <si>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</si>
  <si>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</si>
  <si>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</si>
  <si>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</si>
  <si>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</si>
  <si>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</si>
  <si>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</si>
  <si>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</si>
  <si>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</si>
  <si>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</si>
  <si>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</si>
  <si>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</si>
  <si>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</si>
  <si>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Объемы потребления ООО "Арктик-энерго"</t>
  </si>
  <si>
    <t>Подгруппы категории потребителей "прочие"</t>
  </si>
  <si>
    <t>январь (факт)</t>
  </si>
  <si>
    <t>февраль (факт)</t>
  </si>
  <si>
    <t>март (факт)</t>
  </si>
  <si>
    <t>апрель (факт)</t>
  </si>
  <si>
    <t>май (факт)</t>
  </si>
  <si>
    <t>июнь (факт)</t>
  </si>
  <si>
    <t>1 полугодие</t>
  </si>
  <si>
    <t>июль (факт)</t>
  </si>
  <si>
    <t>август (факт)</t>
  </si>
  <si>
    <t>сентябрь (факт)</t>
  </si>
  <si>
    <t>октябрь (факт)</t>
  </si>
  <si>
    <t>ноябрь (факт)</t>
  </si>
  <si>
    <t>декабрь (факт)</t>
  </si>
  <si>
    <t>2 полугодие</t>
  </si>
  <si>
    <t>год (факт)</t>
  </si>
  <si>
    <t>до 150 кВт</t>
  </si>
  <si>
    <t>более 10 МВт</t>
  </si>
  <si>
    <t>Итого прочие</t>
  </si>
  <si>
    <t>Население</t>
  </si>
  <si>
    <t>Потери</t>
  </si>
  <si>
    <t>ВСЕГО ПО</t>
  </si>
  <si>
    <t>январь (план)</t>
  </si>
  <si>
    <t>февраль (план)</t>
  </si>
  <si>
    <t>март (план)</t>
  </si>
  <si>
    <t>апрель (план)</t>
  </si>
  <si>
    <t>май (план)</t>
  </si>
  <si>
    <t>июнь (план)</t>
  </si>
  <si>
    <t>июль (план)</t>
  </si>
  <si>
    <t>август (план)</t>
  </si>
  <si>
    <t>сентябрь (план)</t>
  </si>
  <si>
    <t>октябрь (план)</t>
  </si>
  <si>
    <t>ноябрь (план)</t>
  </si>
  <si>
    <t>декабрь (план)</t>
  </si>
  <si>
    <t>год (план)</t>
  </si>
  <si>
    <t>ВСЕГО  ПО</t>
  </si>
  <si>
    <t>Объём потребления мощности  на 2016 год по категории потребителей, МВт</t>
  </si>
  <si>
    <t>Исполнитель</t>
  </si>
  <si>
    <t>Нистратов А.П.</t>
  </si>
  <si>
    <t>Генеральный директор</t>
  </si>
  <si>
    <t>Каменкова О.А.</t>
  </si>
  <si>
    <t xml:space="preserve">Объём потребления электрической энергии  за 2015 год ФАКТ, млн. кВт.ч  </t>
  </si>
  <si>
    <t xml:space="preserve">Объём потребления электрической энергии за 2016 год по категории потребителей, млн. кВт.ч  </t>
  </si>
  <si>
    <t xml:space="preserve">Объём потребления электрической энергии  на 2017 год по категории потребителей, млн. кВт.ч  </t>
  </si>
  <si>
    <t>Объём потребления мощности  на 2017 год по категории потребителей, МВт</t>
  </si>
  <si>
    <t>Капитула А.Г.</t>
  </si>
  <si>
    <t>Начальник службы реализации электроэнергии   ____________________________        А.Г. Капитула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</si>
</sst>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#,##0.000"/>
    <numFmt numFmtId="175" formatCode="0.000"/>
    <numFmt numFmtId="176" formatCode="0.0"/>
    <numFmt numFmtId="177" formatCode="_(&quot;$&quot;* #,##0_);_(&quot;$&quot;* \(\ #,##0\ \);_(&quot;$&quot;* &quot;-&quot;_);_(\ @_ \)"/>
    <numFmt numFmtId="178" formatCode="_(* #,##0_);_(* \(\ #,##0\ \);_(* &quot;-&quot;_);_(\ @_ \)"/>
    <numFmt numFmtId="179" formatCode="_(&quot;$&quot;* #,##0.00_);_(&quot;$&quot;* \(\ #,##0.00\ \);_(&quot;$&quot;* &quot;-&quot;??_);_(\ @_ \)"/>
    <numFmt numFmtId="180" formatCode="_(* #,##0.00_);_(* \(\ #,##0.00\ \);_(* &quot;-&quot;??_);_(\ @_ \)"/>
    <numFmt numFmtId="181" formatCode="#,##0.00000_ ;\-#,##0.00000\ "/>
    <numFmt numFmtId="182" formatCode="#,##0.0000"/>
    <numFmt numFmtId="183" formatCode="0.0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0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5" fillId="0" borderId="1">
      <alignment horizontal="right" vertical="center"/>
      <protection/>
    </xf>
    <xf numFmtId="0" fontId="0" fillId="8" borderId="1">
      <alignment horizontal="center" vertical="center"/>
      <protection/>
    </xf>
    <xf numFmtId="0" fontId="25" fillId="0" borderId="1">
      <alignment horizontal="right" vertical="center"/>
      <protection/>
    </xf>
    <xf numFmtId="0" fontId="0" fillId="8" borderId="1">
      <alignment horizontal="left" vertical="center"/>
      <protection/>
    </xf>
    <xf numFmtId="0" fontId="0" fillId="8" borderId="1">
      <alignment horizontal="center" vertical="center"/>
      <protection/>
    </xf>
    <xf numFmtId="0" fontId="24" fillId="8" borderId="1">
      <alignment horizontal="center" vertical="center"/>
      <protection/>
    </xf>
    <xf numFmtId="0" fontId="25" fillId="7" borderId="1">
      <alignment/>
      <protection/>
    </xf>
    <xf numFmtId="0" fontId="0" fillId="0" borderId="1">
      <alignment horizontal="left" vertical="top"/>
      <protection/>
    </xf>
    <xf numFmtId="0" fontId="0" fillId="16" borderId="1">
      <alignment/>
      <protection/>
    </xf>
    <xf numFmtId="0" fontId="0" fillId="0" borderId="1">
      <alignment horizontal="left" vertical="center"/>
      <protection/>
    </xf>
    <xf numFmtId="0" fontId="25" fillId="17" borderId="1">
      <alignment/>
      <protection/>
    </xf>
    <xf numFmtId="0" fontId="25" fillId="0" borderId="1">
      <alignment horizontal="right" vertical="center"/>
      <protection/>
    </xf>
    <xf numFmtId="0" fontId="25" fillId="18" borderId="1">
      <alignment horizontal="right" vertical="center"/>
      <protection/>
    </xf>
    <xf numFmtId="0" fontId="25" fillId="0" borderId="1">
      <alignment horizontal="center" vertical="center"/>
      <protection/>
    </xf>
    <xf numFmtId="0" fontId="24" fillId="19" borderId="1">
      <alignment/>
      <protection/>
    </xf>
    <xf numFmtId="0" fontId="24" fillId="20" borderId="1">
      <alignment/>
      <protection/>
    </xf>
    <xf numFmtId="0" fontId="24" fillId="0" borderId="1">
      <alignment horizontal="center" vertical="center" wrapText="1"/>
      <protection/>
    </xf>
    <xf numFmtId="0" fontId="26" fillId="8" borderId="1">
      <alignment horizontal="left" vertical="center" indent="1"/>
      <protection/>
    </xf>
    <xf numFmtId="0" fontId="38" fillId="0" borderId="1">
      <alignment/>
      <protection/>
    </xf>
    <xf numFmtId="0" fontId="0" fillId="8" borderId="1">
      <alignment horizontal="left" vertical="center"/>
      <protection/>
    </xf>
    <xf numFmtId="0" fontId="24" fillId="8" borderId="1">
      <alignment horizontal="center" vertical="center"/>
      <protection/>
    </xf>
    <xf numFmtId="0" fontId="23" fillId="19" borderId="1">
      <alignment horizontal="center" vertical="center"/>
      <protection/>
    </xf>
    <xf numFmtId="0" fontId="23" fillId="20" borderId="1">
      <alignment horizontal="center" vertical="center"/>
      <protection/>
    </xf>
    <xf numFmtId="0" fontId="23" fillId="19" borderId="1">
      <alignment horizontal="left" vertical="center"/>
      <protection/>
    </xf>
    <xf numFmtId="0" fontId="23" fillId="20" borderId="1">
      <alignment horizontal="left" vertical="center"/>
      <protection/>
    </xf>
    <xf numFmtId="0" fontId="39" fillId="0" borderId="1">
      <alignment/>
      <protection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7" fillId="7" borderId="2" applyNumberFormat="0" applyAlignment="0" applyProtection="0"/>
    <xf numFmtId="0" fontId="8" fillId="19" borderId="3" applyNumberFormat="0" applyAlignment="0" applyProtection="0"/>
    <xf numFmtId="0" fontId="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5" borderId="8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" xfId="82" applyFont="1" applyBorder="1" applyAlignment="1">
      <alignment horizontal="center" vertical="top" wrapText="1"/>
      <protection/>
    </xf>
    <xf numFmtId="0" fontId="22" fillId="0" borderId="1" xfId="82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78" applyFont="1" applyFill="1">
      <alignment/>
      <protection/>
    </xf>
    <xf numFmtId="0" fontId="2" fillId="0" borderId="0" xfId="78" applyFont="1" applyFill="1" applyAlignment="1">
      <alignment/>
      <protection/>
    </xf>
    <xf numFmtId="0" fontId="27" fillId="0" borderId="0" xfId="81" applyFont="1" applyFill="1">
      <alignment/>
      <protection/>
    </xf>
    <xf numFmtId="0" fontId="28" fillId="0" borderId="1" xfId="78" applyFont="1" applyFill="1" applyBorder="1" applyAlignment="1">
      <alignment horizontal="center" vertical="center" wrapText="1"/>
      <protection/>
    </xf>
    <xf numFmtId="0" fontId="28" fillId="0" borderId="11" xfId="78" applyFont="1" applyFill="1" applyBorder="1" applyAlignment="1">
      <alignment horizontal="center" vertical="center" wrapText="1"/>
      <protection/>
    </xf>
    <xf numFmtId="0" fontId="29" fillId="0" borderId="0" xfId="78" applyFont="1" applyFill="1" applyBorder="1" applyAlignment="1">
      <alignment horizontal="center" vertical="center" wrapText="1"/>
      <protection/>
    </xf>
    <xf numFmtId="0" fontId="1" fillId="0" borderId="12" xfId="78" applyFont="1" applyFill="1" applyBorder="1" applyAlignment="1">
      <alignment horizontal="right"/>
      <protection/>
    </xf>
    <xf numFmtId="172" fontId="2" fillId="0" borderId="0" xfId="78" applyNumberFormat="1" applyFont="1" applyFill="1">
      <alignment/>
      <protection/>
    </xf>
    <xf numFmtId="0" fontId="1" fillId="0" borderId="13" xfId="78" applyFont="1" applyFill="1" applyBorder="1" applyAlignment="1">
      <alignment horizontal="right"/>
      <protection/>
    </xf>
    <xf numFmtId="0" fontId="1" fillId="0" borderId="0" xfId="78" applyFont="1" applyFill="1" applyBorder="1" applyAlignment="1">
      <alignment horizontal="right"/>
      <protection/>
    </xf>
    <xf numFmtId="4" fontId="1" fillId="0" borderId="0" xfId="78" applyNumberFormat="1" applyFont="1" applyFill="1" applyBorder="1">
      <alignment/>
      <protection/>
    </xf>
    <xf numFmtId="173" fontId="2" fillId="0" borderId="0" xfId="78" applyNumberFormat="1" applyFont="1" applyFill="1">
      <alignment/>
      <protection/>
    </xf>
    <xf numFmtId="17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2" fillId="28" borderId="1" xfId="82" applyFont="1" applyFill="1" applyBorder="1" applyAlignment="1">
      <alignment horizontal="center" vertical="top" wrapText="1"/>
      <protection/>
    </xf>
    <xf numFmtId="0" fontId="22" fillId="28" borderId="1" xfId="82" applyFont="1" applyFill="1" applyBorder="1" applyAlignment="1">
      <alignment horizontal="left" vertical="top" wrapText="1"/>
      <protection/>
    </xf>
    <xf numFmtId="0" fontId="1" fillId="28" borderId="1" xfId="0" applyFont="1" applyFill="1" applyBorder="1" applyAlignment="1">
      <alignment horizontal="center" vertical="top"/>
    </xf>
    <xf numFmtId="0" fontId="22" fillId="29" borderId="1" xfId="82" applyFont="1" applyFill="1" applyBorder="1" applyAlignment="1">
      <alignment horizontal="center" vertical="top" wrapText="1"/>
      <protection/>
    </xf>
    <xf numFmtId="0" fontId="22" fillId="29" borderId="1" xfId="82" applyFont="1" applyFill="1" applyBorder="1" applyAlignment="1">
      <alignment horizontal="left" vertical="top" wrapText="1"/>
      <protection/>
    </xf>
    <xf numFmtId="0" fontId="1" fillId="29" borderId="1" xfId="0" applyFont="1" applyFill="1" applyBorder="1" applyAlignment="1">
      <alignment horizontal="center" vertical="top"/>
    </xf>
    <xf numFmtId="174" fontId="1" fillId="29" borderId="1" xfId="0" applyNumberFormat="1" applyFont="1" applyFill="1" applyBorder="1" applyAlignment="1">
      <alignment horizontal="center" vertical="top"/>
    </xf>
    <xf numFmtId="0" fontId="1" fillId="0" borderId="1" xfId="78" applyFont="1" applyFill="1" applyBorder="1" applyAlignment="1">
      <alignment horizontal="left"/>
      <protection/>
    </xf>
    <xf numFmtId="0" fontId="1" fillId="0" borderId="1" xfId="82" applyFont="1" applyBorder="1" applyAlignment="1">
      <alignment horizontal="center" vertical="top" wrapText="1"/>
      <protection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4" fontId="0" fillId="0" borderId="0" xfId="79" applyNumberFormat="1" applyFont="1" applyFill="1" applyBorder="1">
      <alignment/>
      <protection/>
    </xf>
    <xf numFmtId="173" fontId="2" fillId="0" borderId="0" xfId="78" applyNumberFormat="1" applyFont="1" applyFill="1" applyBorder="1">
      <alignment/>
      <protection/>
    </xf>
    <xf numFmtId="0" fontId="27" fillId="0" borderId="0" xfId="81" applyFont="1" applyFill="1" applyBorder="1">
      <alignment/>
      <protection/>
    </xf>
    <xf numFmtId="0" fontId="2" fillId="0" borderId="0" xfId="0" applyFont="1" applyFill="1" applyBorder="1" applyAlignment="1">
      <alignment/>
    </xf>
    <xf numFmtId="4" fontId="0" fillId="0" borderId="0" xfId="80" applyNumberFormat="1" applyFont="1" applyFill="1" applyBorder="1">
      <alignment/>
      <protection/>
    </xf>
    <xf numFmtId="4" fontId="1" fillId="0" borderId="1" xfId="78" applyNumberFormat="1" applyFont="1" applyFill="1" applyBorder="1">
      <alignment/>
      <protection/>
    </xf>
    <xf numFmtId="4" fontId="1" fillId="0" borderId="11" xfId="78" applyNumberFormat="1" applyFont="1" applyFill="1" applyBorder="1">
      <alignment/>
      <protection/>
    </xf>
    <xf numFmtId="0" fontId="1" fillId="0" borderId="1" xfId="78" applyFont="1" applyFill="1" applyBorder="1">
      <alignment/>
      <protection/>
    </xf>
    <xf numFmtId="4" fontId="1" fillId="0" borderId="14" xfId="78" applyNumberFormat="1" applyFont="1" applyFill="1" applyBorder="1">
      <alignment/>
      <protection/>
    </xf>
    <xf numFmtId="4" fontId="1" fillId="0" borderId="15" xfId="78" applyNumberFormat="1" applyFont="1" applyFill="1" applyBorder="1">
      <alignment/>
      <protection/>
    </xf>
    <xf numFmtId="4" fontId="0" fillId="0" borderId="1" xfId="80" applyNumberFormat="1" applyFont="1" applyFill="1" applyBorder="1">
      <alignment/>
      <protection/>
    </xf>
    <xf numFmtId="4" fontId="2" fillId="0" borderId="0" xfId="78" applyNumberFormat="1" applyFont="1" applyFill="1">
      <alignment/>
      <protection/>
    </xf>
    <xf numFmtId="4" fontId="2" fillId="0" borderId="0" xfId="0" applyNumberFormat="1" applyFont="1" applyFill="1" applyBorder="1" applyAlignment="1">
      <alignment/>
    </xf>
    <xf numFmtId="174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30" fillId="0" borderId="0" xfId="78" applyFont="1" applyFill="1" applyBorder="1" applyAlignment="1">
      <alignment horizontal="center"/>
      <protection/>
    </xf>
    <xf numFmtId="0" fontId="28" fillId="0" borderId="19" xfId="78" applyFont="1" applyFill="1" applyBorder="1" applyAlignment="1">
      <alignment horizontal="center" vertical="center" wrapText="1"/>
      <protection/>
    </xf>
    <xf numFmtId="0" fontId="28" fillId="0" borderId="12" xfId="78" applyFont="1" applyFill="1" applyBorder="1" applyAlignment="1">
      <alignment horizontal="center" vertical="center" wrapText="1"/>
      <protection/>
    </xf>
    <xf numFmtId="0" fontId="28" fillId="0" borderId="20" xfId="78" applyFont="1" applyFill="1" applyBorder="1" applyAlignment="1">
      <alignment horizontal="center" vertical="center"/>
      <protection/>
    </xf>
    <xf numFmtId="0" fontId="28" fillId="0" borderId="21" xfId="78" applyFont="1" applyFill="1" applyBorder="1" applyAlignment="1">
      <alignment horizontal="center" vertical="center"/>
      <protection/>
    </xf>
    <xf numFmtId="0" fontId="28" fillId="0" borderId="1" xfId="78" applyFont="1" applyFill="1" applyBorder="1" applyAlignment="1">
      <alignment horizontal="center" vertical="center" wrapText="1"/>
      <protection/>
    </xf>
    <xf numFmtId="0" fontId="28" fillId="0" borderId="1" xfId="78" applyFont="1" applyFill="1" applyBorder="1" applyAlignment="1">
      <alignment horizontal="center" vertical="center"/>
      <protection/>
    </xf>
    <xf numFmtId="0" fontId="30" fillId="0" borderId="0" xfId="81" applyFont="1" applyFill="1" applyAlignment="1">
      <alignment horizontal="center"/>
      <protection/>
    </xf>
    <xf numFmtId="1" fontId="1" fillId="29" borderId="1" xfId="0" applyNumberFormat="1" applyFont="1" applyFill="1" applyBorder="1" applyAlignment="1">
      <alignment horizontal="center" vertical="top"/>
    </xf>
    <xf numFmtId="176" fontId="1" fillId="29" borderId="1" xfId="0" applyNumberFormat="1" applyFont="1" applyFill="1" applyBorder="1" applyAlignment="1">
      <alignment horizontal="center" vertical="top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0" xfId="78"/>
    <cellStyle name="Обычный 2" xfId="79"/>
    <cellStyle name="Обычный 3" xfId="80"/>
    <cellStyle name="Обычный_Лист1" xfId="81"/>
    <cellStyle name="Обычный_стр.1_5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5\&#1088;&#1072;&#1089;&#1095;&#1077;&#1090;&#1099;%20&#1059;&#1058;&#1056;%20&#1082;&#1086;&#1088;&#1088;\&#1040;&#1069;%202015%20&#1089;&#1073;&#1099;&#1090;%20&#1050;&#1086;&#1088;&#1088;.%20&#1059;&#1058;&#1056;%2022.11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7\&#1088;&#1072;&#1089;&#1095;&#1077;&#1090;&#1099;%20&#1040;&#1055;&#1056;&#1045;&#1051;&#1068;\&#1040;&#1088;&#1082;&#1090;&#1080;&#1082;-&#1101;&#1085;&#1077;&#1088;&#1075;&#1086;-2017-&#1089;&#1073;&#109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2015\&#1040;&#1085;&#1072;&#1083;&#1080;&#1090;&#1080;&#1082;&#1072;\4%20&#1082;&#1074;&#1072;&#1088;&#1090;&#1072;&#1083;\&#1055;&#1041;&#1059;_&#1092;&#1072;&#1082;&#1090;_2015_&#1040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свод"/>
      <sheetName val="СБЫТ.НАДБАВКИ"/>
      <sheetName val="2.1"/>
      <sheetName val="2.2"/>
      <sheetName val="2.3"/>
      <sheetName val="2.4"/>
      <sheetName val="2.5"/>
      <sheetName val="2.6"/>
      <sheetName val="2.7"/>
      <sheetName val="2.8"/>
      <sheetName val="СВодная"/>
      <sheetName val="расш прочих(табл 3)"/>
      <sheetName val="аренда"/>
      <sheetName val="3.1"/>
      <sheetName val="3.2"/>
      <sheetName val="3.3"/>
      <sheetName val="3.4"/>
      <sheetName val="3.5"/>
      <sheetName val="объемы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цены"/>
    </sheetNames>
    <sheetDataSet>
      <sheetData sheetId="4">
        <row r="8">
          <cell r="AL8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НВВ"/>
      <sheetName val="свод"/>
      <sheetName val="СБЫТ.НАДБАВКИ"/>
      <sheetName val="2.1"/>
      <sheetName val="2.2"/>
      <sheetName val="2.3"/>
      <sheetName val="2.4"/>
      <sheetName val="2.5"/>
      <sheetName val="2.6"/>
      <sheetName val="2.7"/>
      <sheetName val="2.8"/>
      <sheetName val="СВодная"/>
      <sheetName val="расш прочих(табл 3)"/>
      <sheetName val="аренда"/>
      <sheetName val="3.1"/>
      <sheetName val="3.2"/>
      <sheetName val="3.3"/>
      <sheetName val="3.4"/>
      <sheetName val="3.5"/>
      <sheetName val="объемы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Cognos_Office_Connection_Cache"/>
      <sheetName val="3.15"/>
    </sheetNames>
    <sheetDataSet>
      <sheetData sheetId="4">
        <row r="11">
          <cell r="AP11">
            <v>59195.41760654054</v>
          </cell>
          <cell r="AR11">
            <v>57990.437826285066</v>
          </cell>
          <cell r="AT11">
            <v>128246.48453312603</v>
          </cell>
        </row>
      </sheetData>
      <sheetData sheetId="5">
        <row r="22">
          <cell r="AM22">
            <v>72365.0751108108</v>
          </cell>
          <cell r="AO22">
            <v>75254.61864656527</v>
          </cell>
          <cell r="AQ22">
            <v>89728.7920551892</v>
          </cell>
        </row>
      </sheetData>
      <sheetData sheetId="8">
        <row r="17">
          <cell r="AL17">
            <v>1504.883099999999</v>
          </cell>
          <cell r="AP17">
            <v>55595.60005</v>
          </cell>
        </row>
      </sheetData>
      <sheetData sheetId="11">
        <row r="10">
          <cell r="AL10">
            <v>332.33526</v>
          </cell>
          <cell r="AN10">
            <v>734.9635893600001</v>
          </cell>
          <cell r="AP10">
            <v>808.4599482960002</v>
          </cell>
        </row>
        <row r="17">
          <cell r="AN17">
            <v>881.9563072320002</v>
          </cell>
          <cell r="AP17">
            <v>970.1519379552003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ПБУ"/>
      <sheetName val="ПиУ"/>
      <sheetName val="прочие"/>
      <sheetName val="ПБУ для поясн."/>
      <sheetName val="СА ПБУ"/>
      <sheetName val="ПБУ анализ"/>
    </sheetNames>
    <sheetDataSet>
      <sheetData sheetId="1">
        <row r="11">
          <cell r="BG11">
            <v>4827.191835966102</v>
          </cell>
        </row>
        <row r="319">
          <cell r="BG319">
            <v>31.631674649504344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view="pageBreakPreview" zoomScaleSheetLayoutView="100" zoomScalePageLayoutView="0" workbookViewId="0" topLeftCell="A1">
      <pane xSplit="3" ySplit="5" topLeftCell="D8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2" sqref="E92"/>
    </sheetView>
  </sheetViews>
  <sheetFormatPr defaultColWidth="9.00390625" defaultRowHeight="12.75"/>
  <cols>
    <col min="1" max="1" width="9.75390625" style="1" customWidth="1"/>
    <col min="2" max="2" width="54.625" style="1" customWidth="1"/>
    <col min="3" max="3" width="12.25390625" style="1" customWidth="1"/>
    <col min="4" max="4" width="27.625" style="1" customWidth="1"/>
    <col min="5" max="5" width="24.125" style="1" customWidth="1"/>
    <col min="6" max="6" width="25.375" style="1" customWidth="1"/>
    <col min="7" max="7" width="9.125" style="1" customWidth="1"/>
    <col min="8" max="16384" width="9.125" style="1" customWidth="1"/>
  </cols>
  <sheetData>
    <row r="1" ht="54" customHeight="1">
      <c r="F1" s="3" t="s">
        <v>27</v>
      </c>
    </row>
    <row r="2" spans="1:6" ht="16.5" customHeight="1">
      <c r="A2" s="55" t="s">
        <v>28</v>
      </c>
      <c r="B2" s="55"/>
      <c r="C2" s="55"/>
      <c r="D2" s="55"/>
      <c r="E2" s="55"/>
      <c r="F2" s="55"/>
    </row>
    <row r="4" spans="4:6" ht="15.75">
      <c r="D4" s="11">
        <v>2015</v>
      </c>
      <c r="E4" s="11">
        <v>2016</v>
      </c>
      <c r="F4" s="11">
        <v>2017</v>
      </c>
    </row>
    <row r="5" spans="1:6" s="2" customFormat="1" ht="47.25">
      <c r="A5" s="26" t="s">
        <v>23</v>
      </c>
      <c r="B5" s="26" t="s">
        <v>0</v>
      </c>
      <c r="C5" s="26" t="s">
        <v>1</v>
      </c>
      <c r="D5" s="26" t="s">
        <v>25</v>
      </c>
      <c r="E5" s="26" t="s">
        <v>29</v>
      </c>
      <c r="F5" s="26" t="s">
        <v>24</v>
      </c>
    </row>
    <row r="6" spans="1:6" s="4" customFormat="1" ht="31.5">
      <c r="A6" s="8" t="s">
        <v>2</v>
      </c>
      <c r="B6" s="9" t="s">
        <v>30</v>
      </c>
      <c r="C6" s="35" t="s">
        <v>14</v>
      </c>
      <c r="D6" s="25">
        <f>'15-17'!P12*1000</f>
        <v>2602030.0000000005</v>
      </c>
      <c r="E6" s="25">
        <f>'15-17'!P23*1000</f>
        <v>2579728.87</v>
      </c>
      <c r="F6" s="25">
        <f>'15-17'!P34*1000</f>
        <v>2756360</v>
      </c>
    </row>
    <row r="7" spans="1:6" s="4" customFormat="1" ht="15.75">
      <c r="A7" s="8"/>
      <c r="B7" s="9" t="s">
        <v>26</v>
      </c>
      <c r="C7" s="8"/>
      <c r="D7" s="25"/>
      <c r="E7" s="25"/>
      <c r="F7" s="37"/>
    </row>
    <row r="8" spans="1:6" s="4" customFormat="1" ht="31.5">
      <c r="A8" s="8" t="s">
        <v>3</v>
      </c>
      <c r="B8" s="9" t="s">
        <v>31</v>
      </c>
      <c r="C8" s="8" t="s">
        <v>14</v>
      </c>
      <c r="D8" s="25">
        <f>'15-17'!P10*1000</f>
        <v>54920</v>
      </c>
      <c r="E8" s="25">
        <f>'15-17'!P21*1000</f>
        <v>54430</v>
      </c>
      <c r="F8" s="25">
        <f>'15-17'!P32*1000</f>
        <v>54920</v>
      </c>
    </row>
    <row r="9" spans="1:6" s="4" customFormat="1" ht="15.75">
      <c r="A9" s="30" t="s">
        <v>32</v>
      </c>
      <c r="B9" s="31" t="s">
        <v>33</v>
      </c>
      <c r="C9" s="30" t="s">
        <v>14</v>
      </c>
      <c r="D9" s="33"/>
      <c r="E9" s="33"/>
      <c r="F9" s="33"/>
    </row>
    <row r="10" spans="1:6" s="4" customFormat="1" ht="15.75">
      <c r="A10" s="30"/>
      <c r="B10" s="31" t="s">
        <v>34</v>
      </c>
      <c r="C10" s="30" t="s">
        <v>14</v>
      </c>
      <c r="D10" s="33"/>
      <c r="E10" s="33"/>
      <c r="F10" s="33"/>
    </row>
    <row r="11" spans="1:6" s="4" customFormat="1" ht="15.75">
      <c r="A11" s="30"/>
      <c r="B11" s="31" t="s">
        <v>35</v>
      </c>
      <c r="C11" s="30" t="s">
        <v>14</v>
      </c>
      <c r="D11" s="33"/>
      <c r="E11" s="33"/>
      <c r="F11" s="33"/>
    </row>
    <row r="12" spans="1:6" s="4" customFormat="1" ht="15.75">
      <c r="A12" s="30" t="s">
        <v>36</v>
      </c>
      <c r="B12" s="31" t="s">
        <v>37</v>
      </c>
      <c r="C12" s="30" t="s">
        <v>14</v>
      </c>
      <c r="D12" s="33"/>
      <c r="E12" s="33"/>
      <c r="F12" s="33"/>
    </row>
    <row r="13" spans="1:6" s="4" customFormat="1" ht="15.75">
      <c r="A13" s="30"/>
      <c r="B13" s="31" t="s">
        <v>34</v>
      </c>
      <c r="C13" s="30" t="s">
        <v>14</v>
      </c>
      <c r="D13" s="33"/>
      <c r="E13" s="33"/>
      <c r="F13" s="33"/>
    </row>
    <row r="14" spans="1:6" s="4" customFormat="1" ht="15.75">
      <c r="A14" s="30"/>
      <c r="B14" s="31" t="s">
        <v>35</v>
      </c>
      <c r="C14" s="30" t="s">
        <v>14</v>
      </c>
      <c r="D14" s="33"/>
      <c r="E14" s="33"/>
      <c r="F14" s="33"/>
    </row>
    <row r="15" spans="1:6" s="4" customFormat="1" ht="15.75">
      <c r="A15" s="8"/>
      <c r="B15" s="9" t="s">
        <v>26</v>
      </c>
      <c r="C15" s="8" t="s">
        <v>14</v>
      </c>
      <c r="D15" s="25"/>
      <c r="E15" s="25"/>
      <c r="F15" s="25"/>
    </row>
    <row r="16" spans="1:7" s="5" customFormat="1" ht="80.25" customHeight="1">
      <c r="A16" s="8" t="s">
        <v>38</v>
      </c>
      <c r="B16" s="9" t="s">
        <v>91</v>
      </c>
      <c r="C16" s="8" t="s">
        <v>14</v>
      </c>
      <c r="D16" s="25">
        <v>363.644</v>
      </c>
      <c r="E16" s="25">
        <f>E8*G16</f>
        <v>360.3995433357611</v>
      </c>
      <c r="F16" s="25">
        <f>F8*G16</f>
        <v>363.644</v>
      </c>
      <c r="G16" s="5">
        <f>D16/D8</f>
        <v>0.006621340131099782</v>
      </c>
    </row>
    <row r="17" spans="1:6" s="4" customFormat="1" ht="15.75">
      <c r="A17" s="30" t="s">
        <v>39</v>
      </c>
      <c r="B17" s="31" t="s">
        <v>33</v>
      </c>
      <c r="C17" s="30" t="s">
        <v>14</v>
      </c>
      <c r="D17" s="33"/>
      <c r="E17" s="33"/>
      <c r="F17" s="33"/>
    </row>
    <row r="18" spans="1:6" s="4" customFormat="1" ht="15.75">
      <c r="A18" s="30"/>
      <c r="B18" s="31" t="s">
        <v>34</v>
      </c>
      <c r="C18" s="30" t="s">
        <v>14</v>
      </c>
      <c r="D18" s="33"/>
      <c r="E18" s="33"/>
      <c r="F18" s="33"/>
    </row>
    <row r="19" spans="1:6" s="4" customFormat="1" ht="15.75">
      <c r="A19" s="30"/>
      <c r="B19" s="31" t="s">
        <v>35</v>
      </c>
      <c r="C19" s="30" t="s">
        <v>14</v>
      </c>
      <c r="D19" s="33"/>
      <c r="E19" s="33"/>
      <c r="F19" s="33"/>
    </row>
    <row r="20" spans="1:6" s="4" customFormat="1" ht="15.75">
      <c r="A20" s="30" t="s">
        <v>40</v>
      </c>
      <c r="B20" s="31" t="s">
        <v>37</v>
      </c>
      <c r="C20" s="30" t="s">
        <v>14</v>
      </c>
      <c r="D20" s="33"/>
      <c r="E20" s="33"/>
      <c r="F20" s="33"/>
    </row>
    <row r="21" spans="1:6" s="4" customFormat="1" ht="15.75">
      <c r="A21" s="30"/>
      <c r="B21" s="31" t="s">
        <v>34</v>
      </c>
      <c r="C21" s="30" t="s">
        <v>14</v>
      </c>
      <c r="D21" s="33"/>
      <c r="E21" s="33"/>
      <c r="F21" s="33"/>
    </row>
    <row r="22" spans="1:6" s="4" customFormat="1" ht="15.75">
      <c r="A22" s="30"/>
      <c r="B22" s="31" t="s">
        <v>35</v>
      </c>
      <c r="C22" s="30" t="s">
        <v>14</v>
      </c>
      <c r="D22" s="33"/>
      <c r="E22" s="33"/>
      <c r="F22" s="33"/>
    </row>
    <row r="23" spans="1:7" s="4" customFormat="1" ht="63">
      <c r="A23" s="8" t="s">
        <v>41</v>
      </c>
      <c r="B23" s="9" t="s">
        <v>92</v>
      </c>
      <c r="C23" s="8" t="s">
        <v>14</v>
      </c>
      <c r="D23" s="25">
        <v>52030.583</v>
      </c>
      <c r="E23" s="25">
        <f>E8*G23</f>
        <v>51566.362576292784</v>
      </c>
      <c r="F23" s="25">
        <f>F8*G23</f>
        <v>52030.583</v>
      </c>
      <c r="G23" s="4">
        <f>D23/D8</f>
        <v>0.9473886198106336</v>
      </c>
    </row>
    <row r="24" spans="1:6" s="4" customFormat="1" ht="15.75">
      <c r="A24" s="30" t="s">
        <v>42</v>
      </c>
      <c r="B24" s="31" t="s">
        <v>33</v>
      </c>
      <c r="C24" s="30" t="s">
        <v>14</v>
      </c>
      <c r="D24" s="33"/>
      <c r="E24" s="33"/>
      <c r="F24" s="33"/>
    </row>
    <row r="25" spans="1:6" s="4" customFormat="1" ht="15.75">
      <c r="A25" s="30"/>
      <c r="B25" s="31" t="s">
        <v>34</v>
      </c>
      <c r="C25" s="30" t="s">
        <v>14</v>
      </c>
      <c r="D25" s="33"/>
      <c r="E25" s="33"/>
      <c r="F25" s="33"/>
    </row>
    <row r="26" spans="1:6" s="4" customFormat="1" ht="15.75">
      <c r="A26" s="30"/>
      <c r="B26" s="31" t="s">
        <v>35</v>
      </c>
      <c r="C26" s="30" t="s">
        <v>14</v>
      </c>
      <c r="D26" s="33"/>
      <c r="E26" s="33"/>
      <c r="F26" s="33"/>
    </row>
    <row r="27" spans="1:6" s="4" customFormat="1" ht="15.75">
      <c r="A27" s="30" t="s">
        <v>43</v>
      </c>
      <c r="B27" s="31" t="s">
        <v>37</v>
      </c>
      <c r="C27" s="30" t="s">
        <v>14</v>
      </c>
      <c r="D27" s="33"/>
      <c r="E27" s="33"/>
      <c r="F27" s="33"/>
    </row>
    <row r="28" spans="1:6" s="4" customFormat="1" ht="15.75">
      <c r="A28" s="30"/>
      <c r="B28" s="31" t="s">
        <v>34</v>
      </c>
      <c r="C28" s="30" t="s">
        <v>14</v>
      </c>
      <c r="D28" s="33"/>
      <c r="E28" s="33"/>
      <c r="F28" s="33"/>
    </row>
    <row r="29" spans="1:6" s="4" customFormat="1" ht="15.75">
      <c r="A29" s="30"/>
      <c r="B29" s="31" t="s">
        <v>35</v>
      </c>
      <c r="C29" s="30" t="s">
        <v>14</v>
      </c>
      <c r="D29" s="33"/>
      <c r="E29" s="33"/>
      <c r="F29" s="33"/>
    </row>
    <row r="30" spans="1:6" s="4" customFormat="1" ht="63.75" customHeight="1">
      <c r="A30" s="8" t="s">
        <v>44</v>
      </c>
      <c r="B30" s="9" t="s">
        <v>93</v>
      </c>
      <c r="C30" s="8" t="s">
        <v>14</v>
      </c>
      <c r="D30" s="25">
        <v>0</v>
      </c>
      <c r="E30" s="25">
        <v>0</v>
      </c>
      <c r="F30" s="25">
        <v>0</v>
      </c>
    </row>
    <row r="31" spans="1:6" s="4" customFormat="1" ht="15.75">
      <c r="A31" s="30" t="s">
        <v>45</v>
      </c>
      <c r="B31" s="31" t="s">
        <v>33</v>
      </c>
      <c r="C31" s="30" t="s">
        <v>14</v>
      </c>
      <c r="D31" s="33"/>
      <c r="E31" s="33"/>
      <c r="F31" s="33"/>
    </row>
    <row r="32" spans="1:6" s="4" customFormat="1" ht="15.75">
      <c r="A32" s="30"/>
      <c r="B32" s="31" t="s">
        <v>34</v>
      </c>
      <c r="C32" s="30" t="s">
        <v>14</v>
      </c>
      <c r="D32" s="33"/>
      <c r="E32" s="33"/>
      <c r="F32" s="33"/>
    </row>
    <row r="33" spans="1:6" s="4" customFormat="1" ht="15.75">
      <c r="A33" s="30"/>
      <c r="B33" s="31" t="s">
        <v>35</v>
      </c>
      <c r="C33" s="30" t="s">
        <v>14</v>
      </c>
      <c r="D33" s="33"/>
      <c r="E33" s="33"/>
      <c r="F33" s="33"/>
    </row>
    <row r="34" spans="1:6" s="4" customFormat="1" ht="15.75">
      <c r="A34" s="30" t="s">
        <v>46</v>
      </c>
      <c r="B34" s="31" t="s">
        <v>37</v>
      </c>
      <c r="C34" s="30" t="s">
        <v>14</v>
      </c>
      <c r="D34" s="33"/>
      <c r="E34" s="33"/>
      <c r="F34" s="33"/>
    </row>
    <row r="35" spans="1:6" s="4" customFormat="1" ht="15.75">
      <c r="A35" s="30"/>
      <c r="B35" s="31" t="s">
        <v>34</v>
      </c>
      <c r="C35" s="30" t="s">
        <v>14</v>
      </c>
      <c r="D35" s="33"/>
      <c r="E35" s="33"/>
      <c r="F35" s="33"/>
    </row>
    <row r="36" spans="1:6" s="4" customFormat="1" ht="15.75">
      <c r="A36" s="30"/>
      <c r="B36" s="31" t="s">
        <v>35</v>
      </c>
      <c r="C36" s="30" t="s">
        <v>14</v>
      </c>
      <c r="D36" s="33"/>
      <c r="E36" s="33"/>
      <c r="F36" s="33"/>
    </row>
    <row r="37" spans="1:6" s="4" customFormat="1" ht="79.5" customHeight="1">
      <c r="A37" s="8" t="s">
        <v>47</v>
      </c>
      <c r="B37" s="9" t="s">
        <v>94</v>
      </c>
      <c r="C37" s="8" t="s">
        <v>14</v>
      </c>
      <c r="D37" s="25">
        <v>0</v>
      </c>
      <c r="E37" s="25">
        <v>0</v>
      </c>
      <c r="F37" s="25">
        <v>0</v>
      </c>
    </row>
    <row r="38" spans="1:6" s="4" customFormat="1" ht="15.75">
      <c r="A38" s="30" t="s">
        <v>48</v>
      </c>
      <c r="B38" s="31" t="s">
        <v>33</v>
      </c>
      <c r="C38" s="30" t="s">
        <v>14</v>
      </c>
      <c r="D38" s="33"/>
      <c r="E38" s="33"/>
      <c r="F38" s="33"/>
    </row>
    <row r="39" spans="1:6" s="4" customFormat="1" ht="15.75">
      <c r="A39" s="30"/>
      <c r="B39" s="31" t="s">
        <v>34</v>
      </c>
      <c r="C39" s="30" t="s">
        <v>14</v>
      </c>
      <c r="D39" s="33"/>
      <c r="E39" s="33"/>
      <c r="F39" s="33"/>
    </row>
    <row r="40" spans="1:6" s="4" customFormat="1" ht="15.75">
      <c r="A40" s="30"/>
      <c r="B40" s="31" t="s">
        <v>35</v>
      </c>
      <c r="C40" s="30" t="s">
        <v>14</v>
      </c>
      <c r="D40" s="33"/>
      <c r="E40" s="33"/>
      <c r="F40" s="33"/>
    </row>
    <row r="41" spans="1:6" s="4" customFormat="1" ht="15.75">
      <c r="A41" s="30" t="s">
        <v>49</v>
      </c>
      <c r="B41" s="31" t="s">
        <v>37</v>
      </c>
      <c r="C41" s="30" t="s">
        <v>14</v>
      </c>
      <c r="D41" s="33"/>
      <c r="E41" s="33"/>
      <c r="F41" s="33"/>
    </row>
    <row r="42" spans="1:6" ht="15.75">
      <c r="A42" s="30"/>
      <c r="B42" s="31" t="s">
        <v>34</v>
      </c>
      <c r="C42" s="30" t="s">
        <v>14</v>
      </c>
      <c r="D42" s="33"/>
      <c r="E42" s="33"/>
      <c r="F42" s="33"/>
    </row>
    <row r="43" spans="1:6" s="7" customFormat="1" ht="15.75">
      <c r="A43" s="30"/>
      <c r="B43" s="31" t="s">
        <v>35</v>
      </c>
      <c r="C43" s="30" t="s">
        <v>14</v>
      </c>
      <c r="D43" s="33"/>
      <c r="E43" s="33"/>
      <c r="F43" s="33"/>
    </row>
    <row r="44" spans="1:6" s="7" customFormat="1" ht="31.5">
      <c r="A44" s="8" t="s">
        <v>50</v>
      </c>
      <c r="B44" s="9" t="s">
        <v>95</v>
      </c>
      <c r="C44" s="8" t="s">
        <v>14</v>
      </c>
      <c r="D44" s="25">
        <v>0</v>
      </c>
      <c r="E44" s="25">
        <v>0</v>
      </c>
      <c r="F44" s="25">
        <v>0</v>
      </c>
    </row>
    <row r="45" spans="1:6" s="7" customFormat="1" ht="15.75">
      <c r="A45" s="30" t="s">
        <v>51</v>
      </c>
      <c r="B45" s="31" t="s">
        <v>33</v>
      </c>
      <c r="C45" s="30" t="s">
        <v>14</v>
      </c>
      <c r="D45" s="33"/>
      <c r="E45" s="33"/>
      <c r="F45" s="33"/>
    </row>
    <row r="46" spans="1:6" s="7" customFormat="1" ht="15.75">
      <c r="A46" s="30"/>
      <c r="B46" s="31" t="s">
        <v>34</v>
      </c>
      <c r="C46" s="30" t="s">
        <v>14</v>
      </c>
      <c r="D46" s="33"/>
      <c r="E46" s="33"/>
      <c r="F46" s="33"/>
    </row>
    <row r="47" spans="1:6" ht="15.75">
      <c r="A47" s="30"/>
      <c r="B47" s="31" t="s">
        <v>35</v>
      </c>
      <c r="C47" s="30" t="s">
        <v>14</v>
      </c>
      <c r="D47" s="33"/>
      <c r="E47" s="33"/>
      <c r="F47" s="33"/>
    </row>
    <row r="48" spans="1:6" ht="15.75">
      <c r="A48" s="30" t="s">
        <v>52</v>
      </c>
      <c r="B48" s="31" t="s">
        <v>37</v>
      </c>
      <c r="C48" s="30" t="s">
        <v>14</v>
      </c>
      <c r="D48" s="33"/>
      <c r="E48" s="33"/>
      <c r="F48" s="33"/>
    </row>
    <row r="49" spans="1:6" ht="15.75">
      <c r="A49" s="30"/>
      <c r="B49" s="31" t="s">
        <v>34</v>
      </c>
      <c r="C49" s="30" t="s">
        <v>14</v>
      </c>
      <c r="D49" s="33"/>
      <c r="E49" s="33"/>
      <c r="F49" s="33"/>
    </row>
    <row r="50" spans="1:6" ht="15.75">
      <c r="A50" s="30"/>
      <c r="B50" s="31" t="s">
        <v>35</v>
      </c>
      <c r="C50" s="30" t="s">
        <v>14</v>
      </c>
      <c r="D50" s="33"/>
      <c r="E50" s="33"/>
      <c r="F50" s="33"/>
    </row>
    <row r="51" spans="1:7" ht="18" customHeight="1">
      <c r="A51" s="8" t="s">
        <v>53</v>
      </c>
      <c r="B51" s="9" t="s">
        <v>54</v>
      </c>
      <c r="C51" s="8" t="s">
        <v>14</v>
      </c>
      <c r="D51" s="25">
        <v>2532.47</v>
      </c>
      <c r="E51" s="25">
        <f>G51*E8</f>
        <v>2509.875129278951</v>
      </c>
      <c r="F51" s="25">
        <f>G51*F8</f>
        <v>2532.47</v>
      </c>
      <c r="G51" s="1">
        <f>D51/D8</f>
        <v>0.04611198106336489</v>
      </c>
    </row>
    <row r="52" spans="1:6" ht="15.75">
      <c r="A52" s="30" t="s">
        <v>55</v>
      </c>
      <c r="B52" s="31" t="s">
        <v>33</v>
      </c>
      <c r="C52" s="30" t="s">
        <v>14</v>
      </c>
      <c r="D52" s="33"/>
      <c r="E52" s="33"/>
      <c r="F52" s="33"/>
    </row>
    <row r="53" spans="1:6" ht="15.75">
      <c r="A53" s="30"/>
      <c r="B53" s="31" t="s">
        <v>34</v>
      </c>
      <c r="C53" s="30" t="s">
        <v>14</v>
      </c>
      <c r="D53" s="33"/>
      <c r="E53" s="33"/>
      <c r="F53" s="33"/>
    </row>
    <row r="54" spans="1:6" ht="15.75">
      <c r="A54" s="30"/>
      <c r="B54" s="31" t="s">
        <v>35</v>
      </c>
      <c r="C54" s="30" t="s">
        <v>14</v>
      </c>
      <c r="D54" s="33"/>
      <c r="E54" s="33"/>
      <c r="F54" s="33"/>
    </row>
    <row r="55" spans="1:6" ht="15.75">
      <c r="A55" s="30" t="s">
        <v>56</v>
      </c>
      <c r="B55" s="31" t="s">
        <v>37</v>
      </c>
      <c r="C55" s="30" t="s">
        <v>14</v>
      </c>
      <c r="D55" s="33"/>
      <c r="E55" s="33"/>
      <c r="F55" s="33"/>
    </row>
    <row r="56" spans="1:6" ht="15.75">
      <c r="A56" s="30"/>
      <c r="B56" s="31" t="s">
        <v>34</v>
      </c>
      <c r="C56" s="30" t="s">
        <v>14</v>
      </c>
      <c r="D56" s="33"/>
      <c r="E56" s="33"/>
      <c r="F56" s="33"/>
    </row>
    <row r="57" spans="1:6" ht="15.75">
      <c r="A57" s="30"/>
      <c r="B57" s="31" t="s">
        <v>35</v>
      </c>
      <c r="C57" s="30" t="s">
        <v>14</v>
      </c>
      <c r="D57" s="33"/>
      <c r="E57" s="33"/>
      <c r="F57" s="33"/>
    </row>
    <row r="58" spans="1:6" ht="63" customHeight="1">
      <c r="A58" s="8" t="s">
        <v>5</v>
      </c>
      <c r="B58" s="9" t="s">
        <v>57</v>
      </c>
      <c r="C58" s="8" t="s">
        <v>14</v>
      </c>
      <c r="D58" s="25">
        <f>'15-17'!P9*1000</f>
        <v>2535850.0000000005</v>
      </c>
      <c r="E58" s="25">
        <f>'15-17'!P20*1000</f>
        <v>2513410</v>
      </c>
      <c r="F58" s="25">
        <f>'15-17'!P31*1000</f>
        <v>2690180</v>
      </c>
    </row>
    <row r="59" spans="1:6" ht="15.75">
      <c r="A59" s="8"/>
      <c r="B59" s="9" t="s">
        <v>58</v>
      </c>
      <c r="C59" s="8" t="s">
        <v>14</v>
      </c>
      <c r="D59" s="25">
        <f>'15-17'!P5*1000</f>
        <v>40810</v>
      </c>
      <c r="E59" s="25">
        <f>'15-17'!P16*1000</f>
        <v>40080</v>
      </c>
      <c r="F59" s="25">
        <f>'15-17'!P27*1000</f>
        <v>43390</v>
      </c>
    </row>
    <row r="60" spans="1:6" ht="15.75">
      <c r="A60" s="8"/>
      <c r="B60" s="9" t="s">
        <v>34</v>
      </c>
      <c r="C60" s="8" t="s">
        <v>14</v>
      </c>
      <c r="D60" s="25">
        <f>'15-17'!H5*1000</f>
        <v>21770</v>
      </c>
      <c r="E60" s="25">
        <f>'15-17'!H16*1000</f>
        <v>20760</v>
      </c>
      <c r="F60" s="25">
        <f>'15-17'!H27*1000</f>
        <v>23410.000000000004</v>
      </c>
    </row>
    <row r="61" spans="1:6" ht="15.75">
      <c r="A61" s="8"/>
      <c r="B61" s="9" t="s">
        <v>35</v>
      </c>
      <c r="C61" s="8" t="s">
        <v>14</v>
      </c>
      <c r="D61" s="25">
        <f>'15-17'!O5*1000</f>
        <v>19040</v>
      </c>
      <c r="E61" s="25">
        <f>'15-17'!O16*1000</f>
        <v>19320</v>
      </c>
      <c r="F61" s="25">
        <f>'15-17'!O27*1000</f>
        <v>19979.999999999996</v>
      </c>
    </row>
    <row r="62" spans="1:6" ht="15.75">
      <c r="A62" s="8"/>
      <c r="B62" s="9" t="s">
        <v>59</v>
      </c>
      <c r="C62" s="8" t="s">
        <v>14</v>
      </c>
      <c r="D62" s="25">
        <f>'15-17'!P6*1000</f>
        <v>35560</v>
      </c>
      <c r="E62" s="25">
        <f>'15-17'!P17*1000</f>
        <v>35089.99999999999</v>
      </c>
      <c r="F62" s="25">
        <f>'15-17'!P28*1000</f>
        <v>37780</v>
      </c>
    </row>
    <row r="63" spans="1:6" ht="15.75">
      <c r="A63" s="8"/>
      <c r="B63" s="9" t="s">
        <v>34</v>
      </c>
      <c r="C63" s="8" t="s">
        <v>14</v>
      </c>
      <c r="D63" s="25">
        <f>'15-17'!H6*1000</f>
        <v>18140</v>
      </c>
      <c r="E63" s="25">
        <f>'15-17'!H17*1000</f>
        <v>17400</v>
      </c>
      <c r="F63" s="25">
        <f>'15-17'!H28*1000</f>
        <v>19490.000000000004</v>
      </c>
    </row>
    <row r="64" spans="1:6" ht="15.75">
      <c r="A64" s="8"/>
      <c r="B64" s="9" t="s">
        <v>35</v>
      </c>
      <c r="C64" s="8" t="s">
        <v>14</v>
      </c>
      <c r="D64" s="25">
        <f>'15-17'!O6*1000</f>
        <v>17419.999999999996</v>
      </c>
      <c r="E64" s="25">
        <f>'15-17'!O17*1000</f>
        <v>17689.999999999996</v>
      </c>
      <c r="F64" s="25">
        <f>'15-17'!O28*1000</f>
        <v>18290</v>
      </c>
    </row>
    <row r="65" spans="1:6" ht="15.75">
      <c r="A65" s="8"/>
      <c r="B65" s="9" t="s">
        <v>60</v>
      </c>
      <c r="C65" s="8" t="s">
        <v>14</v>
      </c>
      <c r="D65" s="25">
        <f>'15-17'!P7*1000</f>
        <v>14980</v>
      </c>
      <c r="E65" s="25">
        <f>'15-17'!P18*1000</f>
        <v>14590</v>
      </c>
      <c r="F65" s="25">
        <f>'15-17'!P29*1000</f>
        <v>15940.000000000002</v>
      </c>
    </row>
    <row r="66" spans="1:6" ht="15.75">
      <c r="A66" s="8"/>
      <c r="B66" s="9" t="s">
        <v>34</v>
      </c>
      <c r="C66" s="8" t="s">
        <v>14</v>
      </c>
      <c r="D66" s="25">
        <f>'15-17'!H7*1000</f>
        <v>8910</v>
      </c>
      <c r="E66" s="25">
        <f>'15-17'!H18*1000</f>
        <v>8459.999999999998</v>
      </c>
      <c r="F66" s="25">
        <f>'15-17'!H29*1000</f>
        <v>9570</v>
      </c>
    </row>
    <row r="67" spans="1:6" ht="15.75">
      <c r="A67" s="8"/>
      <c r="B67" s="9" t="s">
        <v>35</v>
      </c>
      <c r="C67" s="8" t="s">
        <v>14</v>
      </c>
      <c r="D67" s="25">
        <f>'15-17'!O7*1000</f>
        <v>6070</v>
      </c>
      <c r="E67" s="25">
        <f>'15-17'!O18*1000</f>
        <v>6130</v>
      </c>
      <c r="F67" s="25">
        <f>'15-17'!O29*1000</f>
        <v>6370.000000000001</v>
      </c>
    </row>
    <row r="68" spans="1:6" ht="15.75">
      <c r="A68" s="8"/>
      <c r="B68" s="9" t="s">
        <v>61</v>
      </c>
      <c r="C68" s="8" t="s">
        <v>14</v>
      </c>
      <c r="D68" s="25">
        <f>'15-17'!P8*1000</f>
        <v>2444500</v>
      </c>
      <c r="E68" s="25">
        <f>'15-17'!P19*1000</f>
        <v>2423650</v>
      </c>
      <c r="F68" s="25">
        <f>'15-17'!P30*1000</f>
        <v>2593069.9999999995</v>
      </c>
    </row>
    <row r="69" spans="1:6" ht="15.75">
      <c r="A69" s="8"/>
      <c r="B69" s="9" t="s">
        <v>34</v>
      </c>
      <c r="C69" s="8" t="s">
        <v>14</v>
      </c>
      <c r="D69" s="25">
        <f>'15-17'!H8*1000</f>
        <v>1210810</v>
      </c>
      <c r="E69" s="25">
        <f>'15-17'!H19*1000</f>
        <v>1169490</v>
      </c>
      <c r="F69" s="25">
        <f>'15-17'!H30*1000</f>
        <v>1298470</v>
      </c>
    </row>
    <row r="70" spans="1:6" ht="15.75">
      <c r="A70" s="8"/>
      <c r="B70" s="9" t="s">
        <v>35</v>
      </c>
      <c r="C70" s="8" t="s">
        <v>14</v>
      </c>
      <c r="D70" s="25">
        <f>'15-17'!O8*1000</f>
        <v>1233690</v>
      </c>
      <c r="E70" s="25">
        <f>'15-17'!O19*1000</f>
        <v>1254160</v>
      </c>
      <c r="F70" s="25">
        <f>'15-17'!O30*1000</f>
        <v>1294600</v>
      </c>
    </row>
    <row r="71" spans="1:6" ht="48" customHeight="1">
      <c r="A71" s="8" t="s">
        <v>6</v>
      </c>
      <c r="B71" s="9" t="s">
        <v>62</v>
      </c>
      <c r="C71" s="8" t="s">
        <v>14</v>
      </c>
      <c r="D71" s="25">
        <f>'15-17'!P11*1000</f>
        <v>11260</v>
      </c>
      <c r="E71" s="25">
        <f>'15-17'!P22*1000</f>
        <v>11888.869999999999</v>
      </c>
      <c r="F71" s="25">
        <f>'15-17'!P33*1000</f>
        <v>11260</v>
      </c>
    </row>
    <row r="72" spans="1:6" ht="15.75">
      <c r="A72" s="8"/>
      <c r="B72" s="9" t="s">
        <v>63</v>
      </c>
      <c r="C72" s="8" t="s">
        <v>14</v>
      </c>
      <c r="D72" s="25">
        <f>'15-17'!H11*1000</f>
        <v>4770.000000000001</v>
      </c>
      <c r="E72" s="25">
        <f>'15-17'!H22*1000</f>
        <v>5061.57</v>
      </c>
      <c r="F72" s="25">
        <f>'15-17'!H33*1000</f>
        <v>4810</v>
      </c>
    </row>
    <row r="73" spans="1:6" ht="15.75">
      <c r="A73" s="8"/>
      <c r="B73" s="9" t="s">
        <v>64</v>
      </c>
      <c r="C73" s="8" t="s">
        <v>14</v>
      </c>
      <c r="D73" s="25">
        <f>'15-17'!O11*1000</f>
        <v>6489.999999999999</v>
      </c>
      <c r="E73" s="25">
        <f>'15-17'!O22*1000</f>
        <v>6827.299999999999</v>
      </c>
      <c r="F73" s="25">
        <f>'15-17'!O33*1000</f>
        <v>6450</v>
      </c>
    </row>
    <row r="74" spans="1:7" ht="15.75">
      <c r="A74" s="27" t="s">
        <v>8</v>
      </c>
      <c r="B74" s="28" t="s">
        <v>96</v>
      </c>
      <c r="C74" s="27"/>
      <c r="D74" s="29">
        <f>D76+D77</f>
        <v>1.048</v>
      </c>
      <c r="E74" s="29">
        <f>E76+E77</f>
        <v>1.0630000000000002</v>
      </c>
      <c r="F74" s="29">
        <f>F76+F77</f>
        <v>1.0630000000000002</v>
      </c>
      <c r="G74" s="38"/>
    </row>
    <row r="75" spans="1:7" ht="15.75">
      <c r="A75" s="8"/>
      <c r="B75" s="9" t="s">
        <v>26</v>
      </c>
      <c r="C75" s="8"/>
      <c r="D75" s="10"/>
      <c r="E75" s="10"/>
      <c r="F75" s="10"/>
      <c r="G75" s="38"/>
    </row>
    <row r="76" spans="1:7" ht="31.5">
      <c r="A76" s="8" t="s">
        <v>9</v>
      </c>
      <c r="B76" s="9" t="s">
        <v>65</v>
      </c>
      <c r="C76" s="8" t="s">
        <v>68</v>
      </c>
      <c r="D76" s="25">
        <v>0.522</v>
      </c>
      <c r="E76" s="36">
        <v>0.528</v>
      </c>
      <c r="F76" s="10">
        <v>0.528</v>
      </c>
      <c r="G76" s="38"/>
    </row>
    <row r="77" spans="1:7" ht="63">
      <c r="A77" s="8" t="s">
        <v>66</v>
      </c>
      <c r="B77" s="9" t="s">
        <v>67</v>
      </c>
      <c r="C77" s="8" t="s">
        <v>68</v>
      </c>
      <c r="D77" s="10">
        <v>0.526</v>
      </c>
      <c r="E77" s="36">
        <v>0.535</v>
      </c>
      <c r="F77" s="36">
        <v>0.535</v>
      </c>
      <c r="G77" s="38"/>
    </row>
    <row r="78" spans="1:7" ht="15.75">
      <c r="A78" s="8"/>
      <c r="B78" s="9" t="s">
        <v>58</v>
      </c>
      <c r="C78" s="8" t="s">
        <v>68</v>
      </c>
      <c r="D78" s="52">
        <f>D74-D76-D81-D82</f>
        <v>0.522</v>
      </c>
      <c r="E78" s="52">
        <f>E74-E76-E81-E82</f>
        <v>0.5310000000000001</v>
      </c>
      <c r="F78" s="52">
        <f>F74-F76-F81-F82</f>
        <v>0.5310000000000001</v>
      </c>
      <c r="G78" s="56"/>
    </row>
    <row r="79" spans="1:7" ht="15.75">
      <c r="A79" s="8"/>
      <c r="B79" s="9" t="s">
        <v>59</v>
      </c>
      <c r="C79" s="8" t="s">
        <v>68</v>
      </c>
      <c r="D79" s="53"/>
      <c r="E79" s="53"/>
      <c r="F79" s="53"/>
      <c r="G79" s="56"/>
    </row>
    <row r="80" spans="1:7" ht="15.75">
      <c r="A80" s="8"/>
      <c r="B80" s="9" t="s">
        <v>60</v>
      </c>
      <c r="C80" s="8" t="s">
        <v>68</v>
      </c>
      <c r="D80" s="54"/>
      <c r="E80" s="54"/>
      <c r="F80" s="54"/>
      <c r="G80" s="56"/>
    </row>
    <row r="81" spans="1:7" ht="15.75">
      <c r="A81" s="8"/>
      <c r="B81" s="9" t="s">
        <v>61</v>
      </c>
      <c r="C81" s="8" t="s">
        <v>68</v>
      </c>
      <c r="D81" s="10">
        <v>0.001</v>
      </c>
      <c r="E81" s="36">
        <v>0.001</v>
      </c>
      <c r="F81" s="10">
        <v>0.001</v>
      </c>
      <c r="G81" s="38"/>
    </row>
    <row r="82" spans="1:7" ht="47.25">
      <c r="A82" s="8" t="s">
        <v>69</v>
      </c>
      <c r="B82" s="9" t="s">
        <v>70</v>
      </c>
      <c r="C82" s="8" t="s">
        <v>68</v>
      </c>
      <c r="D82" s="10">
        <v>0.003</v>
      </c>
      <c r="E82" s="36">
        <v>0.003</v>
      </c>
      <c r="F82" s="10">
        <v>0.003</v>
      </c>
      <c r="G82" s="38"/>
    </row>
    <row r="83" spans="1:7" ht="31.5">
      <c r="A83" s="8" t="s">
        <v>11</v>
      </c>
      <c r="B83" s="9" t="s">
        <v>97</v>
      </c>
      <c r="C83" s="8"/>
      <c r="D83" s="10">
        <v>2520</v>
      </c>
      <c r="E83" s="36">
        <v>2515</v>
      </c>
      <c r="F83" s="36">
        <v>2515</v>
      </c>
      <c r="G83" s="38"/>
    </row>
    <row r="84" spans="1:7" ht="15.75">
      <c r="A84" s="8"/>
      <c r="B84" s="9" t="s">
        <v>26</v>
      </c>
      <c r="C84" s="8"/>
      <c r="D84" s="10"/>
      <c r="E84" s="36"/>
      <c r="F84" s="10"/>
      <c r="G84" s="38"/>
    </row>
    <row r="85" spans="1:7" ht="31.5">
      <c r="A85" s="8" t="s">
        <v>12</v>
      </c>
      <c r="B85" s="9" t="s">
        <v>71</v>
      </c>
      <c r="C85" s="8" t="s">
        <v>72</v>
      </c>
      <c r="D85" s="10">
        <v>1081</v>
      </c>
      <c r="E85" s="36">
        <v>1087</v>
      </c>
      <c r="F85" s="36">
        <v>1087</v>
      </c>
      <c r="G85" s="38"/>
    </row>
    <row r="86" spans="1:7" ht="63">
      <c r="A86" s="8" t="s">
        <v>13</v>
      </c>
      <c r="B86" s="9" t="s">
        <v>73</v>
      </c>
      <c r="C86" s="8" t="s">
        <v>72</v>
      </c>
      <c r="D86" s="10">
        <f>D91-D85</f>
        <v>1439</v>
      </c>
      <c r="E86" s="10">
        <f>E91-E85</f>
        <v>1428</v>
      </c>
      <c r="F86" s="10">
        <f>F91-F85</f>
        <v>1428</v>
      </c>
      <c r="G86" s="38"/>
    </row>
    <row r="87" spans="1:7" ht="15.75">
      <c r="A87" s="30"/>
      <c r="B87" s="31" t="s">
        <v>58</v>
      </c>
      <c r="C87" s="30" t="s">
        <v>72</v>
      </c>
      <c r="D87" s="32"/>
      <c r="E87" s="32"/>
      <c r="F87" s="32"/>
      <c r="G87" s="38"/>
    </row>
    <row r="88" spans="1:7" ht="15.75">
      <c r="A88" s="30"/>
      <c r="B88" s="31" t="s">
        <v>59</v>
      </c>
      <c r="C88" s="30" t="s">
        <v>72</v>
      </c>
      <c r="D88" s="32"/>
      <c r="E88" s="32"/>
      <c r="F88" s="32"/>
      <c r="G88" s="38"/>
    </row>
    <row r="89" spans="1:7" ht="15.75">
      <c r="A89" s="30"/>
      <c r="B89" s="31" t="s">
        <v>60</v>
      </c>
      <c r="C89" s="30" t="s">
        <v>72</v>
      </c>
      <c r="D89" s="32"/>
      <c r="E89" s="32"/>
      <c r="F89" s="32"/>
      <c r="G89" s="38"/>
    </row>
    <row r="90" spans="1:7" ht="15.75">
      <c r="A90" s="30"/>
      <c r="B90" s="31" t="s">
        <v>61</v>
      </c>
      <c r="C90" s="30" t="s">
        <v>72</v>
      </c>
      <c r="D90" s="32"/>
      <c r="E90" s="32"/>
      <c r="F90" s="32"/>
      <c r="G90" s="38"/>
    </row>
    <row r="91" spans="1:7" ht="15.75">
      <c r="A91" s="8" t="s">
        <v>15</v>
      </c>
      <c r="B91" s="9" t="s">
        <v>74</v>
      </c>
      <c r="C91" s="8" t="s">
        <v>72</v>
      </c>
      <c r="D91" s="10">
        <v>2520</v>
      </c>
      <c r="E91" s="10">
        <v>2515</v>
      </c>
      <c r="F91" s="10">
        <v>2515</v>
      </c>
      <c r="G91" s="38"/>
    </row>
    <row r="92" spans="1:6" ht="31.5">
      <c r="A92" s="30" t="s">
        <v>16</v>
      </c>
      <c r="B92" s="31" t="s">
        <v>75</v>
      </c>
      <c r="C92" s="30" t="s">
        <v>4</v>
      </c>
      <c r="D92" s="65">
        <f>'[2]2.1'!$AP$11</f>
        <v>59195.41760654054</v>
      </c>
      <c r="E92" s="65">
        <f>'[2]2.1'!$AR$11</f>
        <v>57990.437826285066</v>
      </c>
      <c r="F92" s="65">
        <f>'[2]2.1'!$AT$11</f>
        <v>128246.48453312603</v>
      </c>
    </row>
    <row r="93" spans="1:6" ht="31.5">
      <c r="A93" s="30" t="s">
        <v>76</v>
      </c>
      <c r="B93" s="31" t="s">
        <v>17</v>
      </c>
      <c r="C93" s="30"/>
      <c r="D93" s="32"/>
      <c r="E93" s="32"/>
      <c r="F93" s="32"/>
    </row>
    <row r="94" spans="1:6" ht="18" customHeight="1">
      <c r="A94" s="30" t="s">
        <v>77</v>
      </c>
      <c r="B94" s="31" t="s">
        <v>18</v>
      </c>
      <c r="C94" s="30" t="s">
        <v>19</v>
      </c>
      <c r="D94" s="32">
        <v>35</v>
      </c>
      <c r="E94" s="32">
        <f>'[1]2.2'!$AL$8</f>
        <v>36</v>
      </c>
      <c r="F94" s="32">
        <v>36</v>
      </c>
    </row>
    <row r="95" spans="1:6" ht="35.25" customHeight="1">
      <c r="A95" s="30" t="s">
        <v>78</v>
      </c>
      <c r="B95" s="31" t="s">
        <v>20</v>
      </c>
      <c r="C95" s="30" t="s">
        <v>21</v>
      </c>
      <c r="D95" s="65">
        <f>'[2]2.2'!$AM$22/1000</f>
        <v>72.36507511081079</v>
      </c>
      <c r="E95" s="65">
        <f>'[2]2.2'!$AO$22/1000</f>
        <v>75.25461864656528</v>
      </c>
      <c r="F95" s="65">
        <f>'[2]2.2'!$AQ$22/1000</f>
        <v>89.7287920551892</v>
      </c>
    </row>
    <row r="96" spans="1:6" ht="31.5">
      <c r="A96" s="30" t="s">
        <v>79</v>
      </c>
      <c r="B96" s="31" t="s">
        <v>22</v>
      </c>
      <c r="C96" s="30"/>
      <c r="D96" s="32"/>
      <c r="E96" s="32"/>
      <c r="F96" s="32"/>
    </row>
    <row r="97" spans="1:6" ht="15.75" customHeight="1">
      <c r="A97" s="30" t="s">
        <v>80</v>
      </c>
      <c r="B97" s="31" t="s">
        <v>81</v>
      </c>
      <c r="C97" s="30" t="s">
        <v>4</v>
      </c>
      <c r="D97" s="32"/>
      <c r="E97" s="32"/>
      <c r="F97" s="32"/>
    </row>
    <row r="98" spans="1:6" ht="16.5" customHeight="1">
      <c r="A98" s="30" t="s">
        <v>82</v>
      </c>
      <c r="B98" s="31" t="s">
        <v>83</v>
      </c>
      <c r="C98" s="30" t="s">
        <v>4</v>
      </c>
      <c r="D98" s="65">
        <f>'[2]2.5'!$AL$17</f>
        <v>1504.883099999999</v>
      </c>
      <c r="E98" s="65">
        <f>'[2]2.5'!$AN$17</f>
        <v>0</v>
      </c>
      <c r="F98" s="65">
        <f>'[2]2.5'!$AP$17</f>
        <v>55595.60005</v>
      </c>
    </row>
    <row r="99" spans="1:6" ht="18.75" customHeight="1">
      <c r="A99" s="30" t="s">
        <v>84</v>
      </c>
      <c r="B99" s="31" t="s">
        <v>85</v>
      </c>
      <c r="C99" s="30" t="s">
        <v>4</v>
      </c>
      <c r="D99" s="65">
        <f>'[2]2.8'!$AL$10</f>
        <v>332.33526</v>
      </c>
      <c r="E99" s="65">
        <f>'[2]2.8'!$AN$10</f>
        <v>734.9635893600001</v>
      </c>
      <c r="F99" s="65">
        <f>'[2]2.8'!$AP$10</f>
        <v>808.4599482960002</v>
      </c>
    </row>
    <row r="100" spans="1:6" ht="17.25" customHeight="1">
      <c r="A100" s="30" t="s">
        <v>86</v>
      </c>
      <c r="B100" s="31" t="s">
        <v>7</v>
      </c>
      <c r="C100" s="30" t="s">
        <v>4</v>
      </c>
      <c r="D100" s="65">
        <f>'[3]ПБУ'!$BG$319*1000</f>
        <v>31631.674649504344</v>
      </c>
      <c r="E100" s="65">
        <f>'[2]2.8'!$AN$17</f>
        <v>881.9563072320002</v>
      </c>
      <c r="F100" s="65">
        <f>'[2]2.8'!$AP$17</f>
        <v>970.1519379552003</v>
      </c>
    </row>
    <row r="101" spans="1:6" ht="30.75" customHeight="1">
      <c r="A101" s="30" t="s">
        <v>87</v>
      </c>
      <c r="B101" s="31" t="s">
        <v>88</v>
      </c>
      <c r="C101" s="30" t="s">
        <v>10</v>
      </c>
      <c r="D101" s="66">
        <f>D100/('[3]ПБУ'!$BG$11*1000)*100</f>
        <v>0.6552810769571096</v>
      </c>
      <c r="E101" s="32"/>
      <c r="F101" s="32"/>
    </row>
    <row r="102" spans="1:6" ht="52.5" customHeight="1">
      <c r="A102" s="30" t="s">
        <v>89</v>
      </c>
      <c r="B102" s="31" t="s">
        <v>90</v>
      </c>
      <c r="C102" s="30"/>
      <c r="D102" s="32"/>
      <c r="E102" s="32"/>
      <c r="F102" s="32"/>
    </row>
    <row r="103" s="7" customFormat="1" ht="12.75">
      <c r="A103" s="6" t="s">
        <v>98</v>
      </c>
    </row>
    <row r="105" spans="1:4" ht="15.75">
      <c r="A105" s="1" t="s">
        <v>137</v>
      </c>
      <c r="D105" s="1" t="s">
        <v>138</v>
      </c>
    </row>
    <row r="106" ht="15.75">
      <c r="D106" s="1" t="s">
        <v>145</v>
      </c>
    </row>
    <row r="108" spans="1:4" ht="15.75">
      <c r="A108" s="1" t="s">
        <v>139</v>
      </c>
      <c r="D108" s="1" t="s">
        <v>140</v>
      </c>
    </row>
  </sheetData>
  <sheetProtection/>
  <mergeCells count="5">
    <mergeCell ref="D78:D80"/>
    <mergeCell ref="A2:F2"/>
    <mergeCell ref="G78:G80"/>
    <mergeCell ref="E78:E80"/>
    <mergeCell ref="F78:F80"/>
  </mergeCells>
  <printOptions horizontalCentered="1"/>
  <pageMargins left="0" right="0" top="0.7874015748031497" bottom="0.1968503937007874" header="0.1968503937007874" footer="0.1968503937007874"/>
  <pageSetup blackAndWhite="1" fitToHeight="2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74"/>
  <sheetViews>
    <sheetView zoomScalePageLayoutView="0" workbookViewId="0" topLeftCell="A31">
      <selection activeCell="R16" sqref="R16"/>
    </sheetView>
  </sheetViews>
  <sheetFormatPr defaultColWidth="9.00390625" defaultRowHeight="12.75"/>
  <cols>
    <col min="1" max="1" width="29.75390625" style="12" customWidth="1"/>
    <col min="2" max="2" width="12.75390625" style="12" bestFit="1" customWidth="1"/>
    <col min="3" max="3" width="12.00390625" style="12" bestFit="1" customWidth="1"/>
    <col min="4" max="4" width="10.00390625" style="12" customWidth="1"/>
    <col min="5" max="7" width="8.75390625" style="12" customWidth="1"/>
    <col min="8" max="8" width="14.125" style="12" customWidth="1"/>
    <col min="9" max="10" width="8.75390625" style="12" customWidth="1"/>
    <col min="11" max="11" width="11.375" style="12" customWidth="1"/>
    <col min="12" max="12" width="11.75390625" style="12" customWidth="1"/>
    <col min="13" max="13" width="8.75390625" style="12" customWidth="1"/>
    <col min="14" max="14" width="11.375" style="12" customWidth="1"/>
    <col min="15" max="15" width="11.625" style="12" customWidth="1"/>
    <col min="16" max="16" width="10.125" style="12" bestFit="1" customWidth="1"/>
    <col min="17" max="17" width="9.625" style="12" bestFit="1" customWidth="1"/>
    <col min="18" max="16384" width="9.125" style="12" customWidth="1"/>
  </cols>
  <sheetData>
    <row r="1" spans="1:16" ht="18.75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53" ht="15.7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3"/>
      <c r="Q2" s="13"/>
      <c r="R2" s="13"/>
      <c r="S2" s="13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15.75">
      <c r="A3" s="58" t="s">
        <v>100</v>
      </c>
      <c r="B3" s="60" t="s">
        <v>141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S3" s="13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7.25">
      <c r="A4" s="59"/>
      <c r="B4" s="16" t="s">
        <v>101</v>
      </c>
      <c r="C4" s="16" t="s">
        <v>102</v>
      </c>
      <c r="D4" s="16" t="s">
        <v>103</v>
      </c>
      <c r="E4" s="16" t="s">
        <v>104</v>
      </c>
      <c r="F4" s="16" t="s">
        <v>105</v>
      </c>
      <c r="G4" s="16" t="s">
        <v>106</v>
      </c>
      <c r="H4" s="16" t="s">
        <v>107</v>
      </c>
      <c r="I4" s="16" t="s">
        <v>108</v>
      </c>
      <c r="J4" s="16" t="s">
        <v>109</v>
      </c>
      <c r="K4" s="16" t="s">
        <v>110</v>
      </c>
      <c r="L4" s="16" t="s">
        <v>111</v>
      </c>
      <c r="M4" s="16" t="s">
        <v>112</v>
      </c>
      <c r="N4" s="16" t="s">
        <v>113</v>
      </c>
      <c r="O4" s="16" t="s">
        <v>114</v>
      </c>
      <c r="P4" s="17" t="s">
        <v>115</v>
      </c>
      <c r="S4" s="18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15.75" customHeight="1">
      <c r="A5" s="19" t="s">
        <v>116</v>
      </c>
      <c r="B5" s="44">
        <v>4.9</v>
      </c>
      <c r="C5" s="44">
        <v>4.44</v>
      </c>
      <c r="D5" s="44">
        <v>3.79</v>
      </c>
      <c r="E5" s="44">
        <v>3.46</v>
      </c>
      <c r="F5" s="44">
        <v>2.71</v>
      </c>
      <c r="G5" s="44">
        <v>2.47</v>
      </c>
      <c r="H5" s="44">
        <f aca="true" t="shared" si="0" ref="H5:H11">SUM(B5:G5)</f>
        <v>21.77</v>
      </c>
      <c r="I5" s="44">
        <v>2.36</v>
      </c>
      <c r="J5" s="44">
        <v>2.22</v>
      </c>
      <c r="K5" s="44">
        <v>2.74</v>
      </c>
      <c r="L5" s="44">
        <v>3.54</v>
      </c>
      <c r="M5" s="44">
        <v>3.82</v>
      </c>
      <c r="N5" s="44">
        <v>4.36</v>
      </c>
      <c r="O5" s="44">
        <f aca="true" t="shared" si="1" ref="O5:O11">SUM(I5:N5)</f>
        <v>19.04</v>
      </c>
      <c r="P5" s="45">
        <f aca="true" t="shared" si="2" ref="P5:P11">SUM(H5+O5)</f>
        <v>40.81</v>
      </c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15.75">
      <c r="A6" s="19" t="s">
        <v>59</v>
      </c>
      <c r="B6" s="44">
        <v>3.66</v>
      </c>
      <c r="C6" s="44">
        <v>3.43</v>
      </c>
      <c r="D6" s="44">
        <v>3.05</v>
      </c>
      <c r="E6" s="44">
        <v>3.04</v>
      </c>
      <c r="F6" s="44">
        <v>2.62</v>
      </c>
      <c r="G6" s="44">
        <v>2.34</v>
      </c>
      <c r="H6" s="44">
        <f t="shared" si="0"/>
        <v>18.14</v>
      </c>
      <c r="I6" s="44">
        <v>2.56</v>
      </c>
      <c r="J6" s="44">
        <v>2.5</v>
      </c>
      <c r="K6" s="44">
        <v>2.53</v>
      </c>
      <c r="L6" s="44">
        <v>2.94</v>
      </c>
      <c r="M6" s="44">
        <v>3.35</v>
      </c>
      <c r="N6" s="44">
        <v>3.54</v>
      </c>
      <c r="O6" s="44">
        <f t="shared" si="1"/>
        <v>17.419999999999998</v>
      </c>
      <c r="P6" s="45">
        <f t="shared" si="2"/>
        <v>35.56</v>
      </c>
      <c r="S6" s="20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ht="15.75">
      <c r="A7" s="19" t="s">
        <v>60</v>
      </c>
      <c r="B7" s="44">
        <v>1.92</v>
      </c>
      <c r="C7" s="44">
        <v>1.73</v>
      </c>
      <c r="D7" s="44">
        <v>1.87</v>
      </c>
      <c r="E7" s="44">
        <v>1.71</v>
      </c>
      <c r="F7" s="44">
        <v>1.43</v>
      </c>
      <c r="G7" s="44">
        <v>0.25</v>
      </c>
      <c r="H7" s="44">
        <f t="shared" si="0"/>
        <v>8.91</v>
      </c>
      <c r="I7" s="44">
        <v>0.28</v>
      </c>
      <c r="J7" s="44">
        <v>0.26</v>
      </c>
      <c r="K7" s="44">
        <v>0.74</v>
      </c>
      <c r="L7" s="44">
        <v>1.5</v>
      </c>
      <c r="M7" s="44">
        <v>1.57</v>
      </c>
      <c r="N7" s="44">
        <v>1.72</v>
      </c>
      <c r="O7" s="44">
        <f t="shared" si="1"/>
        <v>6.07</v>
      </c>
      <c r="P7" s="45">
        <f t="shared" si="2"/>
        <v>14.98</v>
      </c>
      <c r="S7" s="20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ht="15.75">
      <c r="A8" s="19" t="s">
        <v>117</v>
      </c>
      <c r="B8" s="46">
        <v>220.02</v>
      </c>
      <c r="C8" s="46">
        <v>193.16</v>
      </c>
      <c r="D8" s="46">
        <v>206.61</v>
      </c>
      <c r="E8" s="46">
        <v>194.14</v>
      </c>
      <c r="F8" s="46">
        <v>205.76</v>
      </c>
      <c r="G8" s="46">
        <v>191.12</v>
      </c>
      <c r="H8" s="44">
        <f t="shared" si="0"/>
        <v>1210.81</v>
      </c>
      <c r="I8" s="46">
        <v>196.12</v>
      </c>
      <c r="J8" s="46">
        <v>195.66</v>
      </c>
      <c r="K8" s="46">
        <v>198.35</v>
      </c>
      <c r="L8" s="46">
        <v>215.16</v>
      </c>
      <c r="M8" s="46">
        <v>209.99</v>
      </c>
      <c r="N8" s="46">
        <v>218.41</v>
      </c>
      <c r="O8" s="44">
        <f t="shared" si="1"/>
        <v>1233.69</v>
      </c>
      <c r="P8" s="45">
        <f t="shared" si="2"/>
        <v>2444.5</v>
      </c>
      <c r="S8" s="2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15.75">
      <c r="A9" s="19" t="s">
        <v>118</v>
      </c>
      <c r="B9" s="44">
        <f aca="true" t="shared" si="3" ref="B9:G9">SUM(B5:B8)</f>
        <v>230.5</v>
      </c>
      <c r="C9" s="44">
        <f t="shared" si="3"/>
        <v>202.76</v>
      </c>
      <c r="D9" s="44">
        <f t="shared" si="3"/>
        <v>215.32000000000002</v>
      </c>
      <c r="E9" s="44">
        <f t="shared" si="3"/>
        <v>202.35</v>
      </c>
      <c r="F9" s="44">
        <f t="shared" si="3"/>
        <v>212.51999999999998</v>
      </c>
      <c r="G9" s="44">
        <f t="shared" si="3"/>
        <v>196.18</v>
      </c>
      <c r="H9" s="44">
        <f t="shared" si="0"/>
        <v>1259.63</v>
      </c>
      <c r="I9" s="44">
        <f aca="true" t="shared" si="4" ref="I9:N9">SUM(I5:I8)</f>
        <v>201.32</v>
      </c>
      <c r="J9" s="44">
        <f t="shared" si="4"/>
        <v>200.64</v>
      </c>
      <c r="K9" s="44">
        <f t="shared" si="4"/>
        <v>204.35999999999999</v>
      </c>
      <c r="L9" s="44">
        <f t="shared" si="4"/>
        <v>223.14</v>
      </c>
      <c r="M9" s="44">
        <f t="shared" si="4"/>
        <v>218.73000000000002</v>
      </c>
      <c r="N9" s="44">
        <f t="shared" si="4"/>
        <v>228.03</v>
      </c>
      <c r="O9" s="44">
        <f t="shared" si="1"/>
        <v>1276.22</v>
      </c>
      <c r="P9" s="45">
        <f t="shared" si="2"/>
        <v>2535.8500000000004</v>
      </c>
      <c r="S9" s="20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ht="15.75">
      <c r="A10" s="19" t="s">
        <v>119</v>
      </c>
      <c r="B10" s="46">
        <v>5.84</v>
      </c>
      <c r="C10" s="46">
        <v>5.39</v>
      </c>
      <c r="D10" s="46">
        <v>4.2</v>
      </c>
      <c r="E10" s="46">
        <v>4.31</v>
      </c>
      <c r="F10" s="46">
        <v>3.91</v>
      </c>
      <c r="G10" s="46">
        <v>4.88</v>
      </c>
      <c r="H10" s="44">
        <f t="shared" si="0"/>
        <v>28.529999999999998</v>
      </c>
      <c r="I10" s="44">
        <v>3.32</v>
      </c>
      <c r="J10" s="44">
        <v>4.24</v>
      </c>
      <c r="K10" s="44">
        <v>4.44</v>
      </c>
      <c r="L10" s="44">
        <v>4.37</v>
      </c>
      <c r="M10" s="44">
        <v>5</v>
      </c>
      <c r="N10" s="44">
        <v>5.02</v>
      </c>
      <c r="O10" s="44">
        <f t="shared" si="1"/>
        <v>26.39</v>
      </c>
      <c r="P10" s="45">
        <f t="shared" si="2"/>
        <v>54.92</v>
      </c>
      <c r="S10" s="13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ht="15.75">
      <c r="A11" s="19" t="s">
        <v>120</v>
      </c>
      <c r="B11" s="44">
        <v>1.21</v>
      </c>
      <c r="C11" s="44">
        <v>0.36</v>
      </c>
      <c r="D11" s="44">
        <v>1.62</v>
      </c>
      <c r="E11" s="44">
        <v>0.58</v>
      </c>
      <c r="F11" s="44">
        <v>0.89</v>
      </c>
      <c r="G11" s="44">
        <v>0.11</v>
      </c>
      <c r="H11" s="44">
        <f t="shared" si="0"/>
        <v>4.7700000000000005</v>
      </c>
      <c r="I11" s="46">
        <v>1.57</v>
      </c>
      <c r="J11" s="46">
        <v>0.45</v>
      </c>
      <c r="K11" s="46">
        <v>0.78</v>
      </c>
      <c r="L11" s="46">
        <v>1.14</v>
      </c>
      <c r="M11" s="46">
        <v>0.77</v>
      </c>
      <c r="N11" s="46">
        <v>1.78</v>
      </c>
      <c r="O11" s="44">
        <f t="shared" si="1"/>
        <v>6.489999999999999</v>
      </c>
      <c r="P11" s="45">
        <f t="shared" si="2"/>
        <v>11.26</v>
      </c>
      <c r="S11" s="13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ht="16.5" thickBot="1">
      <c r="A12" s="21" t="s">
        <v>121</v>
      </c>
      <c r="B12" s="47">
        <f aca="true" t="shared" si="5" ref="B12:O12">SUM(B9:B11)</f>
        <v>237.55</v>
      </c>
      <c r="C12" s="47">
        <f t="shared" si="5"/>
        <v>208.51</v>
      </c>
      <c r="D12" s="47">
        <f t="shared" si="5"/>
        <v>221.14000000000001</v>
      </c>
      <c r="E12" s="47">
        <f t="shared" si="5"/>
        <v>207.24</v>
      </c>
      <c r="F12" s="47">
        <f t="shared" si="5"/>
        <v>217.31999999999996</v>
      </c>
      <c r="G12" s="47">
        <f t="shared" si="5"/>
        <v>201.17000000000002</v>
      </c>
      <c r="H12" s="47">
        <f t="shared" si="5"/>
        <v>1292.93</v>
      </c>
      <c r="I12" s="47">
        <f t="shared" si="5"/>
        <v>206.20999999999998</v>
      </c>
      <c r="J12" s="47">
        <f t="shared" si="5"/>
        <v>205.32999999999998</v>
      </c>
      <c r="K12" s="47">
        <f t="shared" si="5"/>
        <v>209.57999999999998</v>
      </c>
      <c r="L12" s="47">
        <f t="shared" si="5"/>
        <v>228.64999999999998</v>
      </c>
      <c r="M12" s="47">
        <f t="shared" si="5"/>
        <v>224.50000000000003</v>
      </c>
      <c r="N12" s="47">
        <f t="shared" si="5"/>
        <v>234.83</v>
      </c>
      <c r="O12" s="47">
        <f t="shared" si="5"/>
        <v>1309.1000000000001</v>
      </c>
      <c r="P12" s="47">
        <f>SUM(P9:P11)</f>
        <v>2602.0300000000007</v>
      </c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ht="16.5" thickBot="1">
      <c r="A13" s="22"/>
      <c r="B13" s="23"/>
      <c r="C13" s="23"/>
      <c r="D13" s="23"/>
      <c r="E13" s="23">
        <v>0.59</v>
      </c>
      <c r="F13" s="23"/>
      <c r="G13" s="23">
        <v>0.1</v>
      </c>
      <c r="H13" s="23"/>
      <c r="I13" s="23">
        <v>1.58</v>
      </c>
      <c r="J13" s="23"/>
      <c r="K13" s="23"/>
      <c r="L13" s="23"/>
      <c r="M13" s="23"/>
      <c r="N13" s="23"/>
      <c r="O13" s="23"/>
      <c r="P13" s="23"/>
      <c r="S13" s="13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.75">
      <c r="A14" s="58" t="s">
        <v>100</v>
      </c>
      <c r="B14" s="60" t="s">
        <v>142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S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52.5" customHeight="1">
      <c r="A15" s="59"/>
      <c r="B15" s="16" t="s">
        <v>122</v>
      </c>
      <c r="C15" s="16" t="s">
        <v>123</v>
      </c>
      <c r="D15" s="16" t="s">
        <v>124</v>
      </c>
      <c r="E15" s="16" t="s">
        <v>125</v>
      </c>
      <c r="F15" s="16" t="s">
        <v>126</v>
      </c>
      <c r="G15" s="16" t="s">
        <v>127</v>
      </c>
      <c r="H15" s="16" t="s">
        <v>107</v>
      </c>
      <c r="I15" s="16" t="s">
        <v>128</v>
      </c>
      <c r="J15" s="16" t="s">
        <v>129</v>
      </c>
      <c r="K15" s="16" t="s">
        <v>130</v>
      </c>
      <c r="L15" s="16" t="s">
        <v>131</v>
      </c>
      <c r="M15" s="16" t="s">
        <v>132</v>
      </c>
      <c r="N15" s="16" t="s">
        <v>133</v>
      </c>
      <c r="O15" s="16" t="s">
        <v>114</v>
      </c>
      <c r="P15" s="17" t="s">
        <v>134</v>
      </c>
      <c r="Q15" s="13"/>
      <c r="R15" s="13"/>
      <c r="S15" s="1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.75" customHeight="1">
      <c r="A16" s="19" t="s">
        <v>116</v>
      </c>
      <c r="B16" s="44">
        <f aca="true" t="shared" si="6" ref="B16:G16">ROUND(B20*(B5/B9),2)</f>
        <v>4.33</v>
      </c>
      <c r="C16" s="44">
        <f t="shared" si="6"/>
        <v>4.11</v>
      </c>
      <c r="D16" s="44">
        <f t="shared" si="6"/>
        <v>3.58</v>
      </c>
      <c r="E16" s="44">
        <f t="shared" si="6"/>
        <v>3.38</v>
      </c>
      <c r="F16" s="44">
        <f t="shared" si="6"/>
        <v>2.77</v>
      </c>
      <c r="G16" s="44">
        <f t="shared" si="6"/>
        <v>2.59</v>
      </c>
      <c r="H16" s="44">
        <f aca="true" t="shared" si="7" ref="H16:H22">SUM(B16:G16)</f>
        <v>20.76</v>
      </c>
      <c r="I16" s="44">
        <f aca="true" t="shared" si="8" ref="I16:N16">ROUND(I20*(I5/I9),2)</f>
        <v>2.46</v>
      </c>
      <c r="J16" s="44">
        <f t="shared" si="8"/>
        <v>2.3</v>
      </c>
      <c r="K16" s="44">
        <f t="shared" si="8"/>
        <v>2.81</v>
      </c>
      <c r="L16" s="44">
        <f t="shared" si="8"/>
        <v>3.46</v>
      </c>
      <c r="M16" s="44">
        <f t="shared" si="8"/>
        <v>3.86</v>
      </c>
      <c r="N16" s="44">
        <f t="shared" si="8"/>
        <v>4.43</v>
      </c>
      <c r="O16" s="44">
        <f aca="true" t="shared" si="9" ref="O16:O22">SUM(I16:N16)</f>
        <v>19.32</v>
      </c>
      <c r="P16" s="45">
        <f>SUM(H16+O16)</f>
        <v>40.08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.75">
      <c r="A17" s="19" t="s">
        <v>59</v>
      </c>
      <c r="B17" s="44">
        <f aca="true" t="shared" si="10" ref="B17:G17">ROUND(B20*(B6/B9),2)</f>
        <v>3.23</v>
      </c>
      <c r="C17" s="44">
        <f t="shared" si="10"/>
        <v>3.18</v>
      </c>
      <c r="D17" s="44">
        <f t="shared" si="10"/>
        <v>2.88</v>
      </c>
      <c r="E17" s="44">
        <f t="shared" si="10"/>
        <v>2.97</v>
      </c>
      <c r="F17" s="44">
        <f t="shared" si="10"/>
        <v>2.68</v>
      </c>
      <c r="G17" s="44">
        <f t="shared" si="10"/>
        <v>2.46</v>
      </c>
      <c r="H17" s="44">
        <f t="shared" si="7"/>
        <v>17.4</v>
      </c>
      <c r="I17" s="44">
        <f>ROUND(I20*(I6/I9),2)</f>
        <v>2.67</v>
      </c>
      <c r="J17" s="44">
        <f>ROUND(J20*(J6/J9),2)</f>
        <v>2.59</v>
      </c>
      <c r="K17" s="44">
        <f>ROUND(K20*(K6/K9),2)</f>
        <v>2.59</v>
      </c>
      <c r="L17" s="44">
        <f>ROUND(L20*(L6/L9),2)</f>
        <v>2.88</v>
      </c>
      <c r="M17" s="44">
        <f>ROUND(M20*(M6/M9),2)</f>
        <v>3.38</v>
      </c>
      <c r="N17" s="44">
        <f>ROUND(N20*(N6/N9),2)-0.01</f>
        <v>3.58</v>
      </c>
      <c r="O17" s="44">
        <f t="shared" si="9"/>
        <v>17.689999999999998</v>
      </c>
      <c r="P17" s="45">
        <f>SUM(H17+O17)</f>
        <v>35.089999999999996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.75">
      <c r="A18" s="19" t="s">
        <v>60</v>
      </c>
      <c r="B18" s="44">
        <f aca="true" t="shared" si="11" ref="B18:G18">ROUND(B20*(B7/B9),2)</f>
        <v>1.7</v>
      </c>
      <c r="C18" s="44">
        <f t="shared" si="11"/>
        <v>1.6</v>
      </c>
      <c r="D18" s="44">
        <f t="shared" si="11"/>
        <v>1.77</v>
      </c>
      <c r="E18" s="44">
        <f t="shared" si="11"/>
        <v>1.67</v>
      </c>
      <c r="F18" s="44">
        <f t="shared" si="11"/>
        <v>1.46</v>
      </c>
      <c r="G18" s="44">
        <f t="shared" si="11"/>
        <v>0.26</v>
      </c>
      <c r="H18" s="44">
        <f t="shared" si="7"/>
        <v>8.459999999999999</v>
      </c>
      <c r="I18" s="44">
        <f aca="true" t="shared" si="12" ref="I18:N18">ROUND(I20*(I7/I9),2)</f>
        <v>0.29</v>
      </c>
      <c r="J18" s="44">
        <f t="shared" si="12"/>
        <v>0.27</v>
      </c>
      <c r="K18" s="44">
        <f t="shared" si="12"/>
        <v>0.76</v>
      </c>
      <c r="L18" s="44">
        <f t="shared" si="12"/>
        <v>1.47</v>
      </c>
      <c r="M18" s="44">
        <f t="shared" si="12"/>
        <v>1.59</v>
      </c>
      <c r="N18" s="44">
        <f t="shared" si="12"/>
        <v>1.75</v>
      </c>
      <c r="O18" s="44">
        <f t="shared" si="9"/>
        <v>6.13</v>
      </c>
      <c r="P18" s="45">
        <f>SUM(H18+O18)</f>
        <v>14.59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.75">
      <c r="A19" s="19" t="s">
        <v>117</v>
      </c>
      <c r="B19" s="44">
        <f aca="true" t="shared" si="13" ref="B19:G19">ROUND(B20*(B8/B9),2)</f>
        <v>194.47</v>
      </c>
      <c r="C19" s="44">
        <f t="shared" si="13"/>
        <v>178.94</v>
      </c>
      <c r="D19" s="44">
        <f t="shared" si="13"/>
        <v>195.33</v>
      </c>
      <c r="E19" s="44">
        <f t="shared" si="13"/>
        <v>189.71</v>
      </c>
      <c r="F19" s="44">
        <f t="shared" si="13"/>
        <v>210.49</v>
      </c>
      <c r="G19" s="44">
        <f t="shared" si="13"/>
        <v>200.55</v>
      </c>
      <c r="H19" s="44">
        <f t="shared" si="7"/>
        <v>1169.49</v>
      </c>
      <c r="I19" s="44">
        <f aca="true" t="shared" si="14" ref="I19:N19">ROUND(I20*(I8/I9),2)</f>
        <v>204.23</v>
      </c>
      <c r="J19" s="44">
        <f t="shared" si="14"/>
        <v>202.64</v>
      </c>
      <c r="K19" s="44">
        <f t="shared" si="14"/>
        <v>203.06</v>
      </c>
      <c r="L19" s="44">
        <f t="shared" si="14"/>
        <v>210.41</v>
      </c>
      <c r="M19" s="44">
        <f t="shared" si="14"/>
        <v>212.09</v>
      </c>
      <c r="N19" s="44">
        <f t="shared" si="14"/>
        <v>221.73</v>
      </c>
      <c r="O19" s="44">
        <f t="shared" si="9"/>
        <v>1254.16</v>
      </c>
      <c r="P19" s="45">
        <f>SUM(H19+O19)</f>
        <v>2423.65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.75">
      <c r="A20" s="19" t="s">
        <v>118</v>
      </c>
      <c r="B20" s="44">
        <v>203.73</v>
      </c>
      <c r="C20" s="44">
        <v>187.83</v>
      </c>
      <c r="D20" s="44">
        <v>203.56</v>
      </c>
      <c r="E20" s="44">
        <v>197.73</v>
      </c>
      <c r="F20" s="44">
        <v>217.41</v>
      </c>
      <c r="G20" s="44">
        <v>205.86</v>
      </c>
      <c r="H20" s="44">
        <f t="shared" si="7"/>
        <v>1216.12</v>
      </c>
      <c r="I20" s="44">
        <v>209.65</v>
      </c>
      <c r="J20" s="44">
        <v>207.8</v>
      </c>
      <c r="K20" s="44">
        <v>209.21</v>
      </c>
      <c r="L20" s="44">
        <v>218.21</v>
      </c>
      <c r="M20" s="44">
        <v>220.92</v>
      </c>
      <c r="N20" s="44">
        <v>231.5</v>
      </c>
      <c r="O20" s="44">
        <f t="shared" si="9"/>
        <v>1297.2900000000002</v>
      </c>
      <c r="P20" s="45">
        <f>SUM(H20+O20)</f>
        <v>2513.41</v>
      </c>
      <c r="Q20" s="40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.75">
      <c r="A21" s="19" t="s">
        <v>119</v>
      </c>
      <c r="B21" s="44">
        <v>5.59</v>
      </c>
      <c r="C21" s="44">
        <v>5.27</v>
      </c>
      <c r="D21" s="44">
        <v>4.31</v>
      </c>
      <c r="E21" s="44">
        <v>4.33</v>
      </c>
      <c r="F21" s="44">
        <v>3.89</v>
      </c>
      <c r="G21" s="44">
        <v>4.44</v>
      </c>
      <c r="H21" s="44">
        <f t="shared" si="7"/>
        <v>27.830000000000002</v>
      </c>
      <c r="I21" s="44">
        <v>3.53</v>
      </c>
      <c r="J21" s="44">
        <v>3.58</v>
      </c>
      <c r="K21" s="44">
        <v>4.72</v>
      </c>
      <c r="L21" s="44">
        <v>4.46</v>
      </c>
      <c r="M21" s="44">
        <v>5.15</v>
      </c>
      <c r="N21" s="44">
        <v>5.16</v>
      </c>
      <c r="O21" s="44">
        <f t="shared" si="9"/>
        <v>26.599999999999998</v>
      </c>
      <c r="P21" s="45">
        <f>H21+O21</f>
        <v>54.43</v>
      </c>
      <c r="Q21" s="40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.75">
      <c r="A22" s="19" t="s">
        <v>120</v>
      </c>
      <c r="B22" s="44">
        <v>1.3271600000000001</v>
      </c>
      <c r="C22" s="44">
        <v>0.28015</v>
      </c>
      <c r="D22" s="44">
        <v>1.4921599999999997</v>
      </c>
      <c r="E22" s="44">
        <v>0.7331</v>
      </c>
      <c r="F22" s="44">
        <v>1.1079999999999999</v>
      </c>
      <c r="G22" s="44">
        <v>0.121</v>
      </c>
      <c r="H22" s="44">
        <f t="shared" si="7"/>
        <v>5.06157</v>
      </c>
      <c r="I22" s="44">
        <v>1.1163</v>
      </c>
      <c r="J22" s="44">
        <v>1.039</v>
      </c>
      <c r="K22" s="44">
        <v>0.52</v>
      </c>
      <c r="L22" s="44">
        <v>1.3949999999999998</v>
      </c>
      <c r="M22" s="44">
        <v>1.1039999999999999</v>
      </c>
      <c r="N22" s="44">
        <v>1.653</v>
      </c>
      <c r="O22" s="44">
        <f t="shared" si="9"/>
        <v>6.827299999999999</v>
      </c>
      <c r="P22" s="45">
        <f>H22+O22</f>
        <v>11.888869999999999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6.5" thickBot="1">
      <c r="A23" s="21" t="s">
        <v>121</v>
      </c>
      <c r="B23" s="47">
        <f aca="true" t="shared" si="15" ref="B23:O23">SUM(B20:B22)</f>
        <v>210.64715999999999</v>
      </c>
      <c r="C23" s="47">
        <f t="shared" si="15"/>
        <v>193.38015000000001</v>
      </c>
      <c r="D23" s="47">
        <f t="shared" si="15"/>
        <v>209.36216000000002</v>
      </c>
      <c r="E23" s="47">
        <f t="shared" si="15"/>
        <v>202.7931</v>
      </c>
      <c r="F23" s="47">
        <f t="shared" si="15"/>
        <v>222.408</v>
      </c>
      <c r="G23" s="47">
        <f t="shared" si="15"/>
        <v>210.42100000000002</v>
      </c>
      <c r="H23" s="47">
        <f t="shared" si="15"/>
        <v>1249.01157</v>
      </c>
      <c r="I23" s="47">
        <f t="shared" si="15"/>
        <v>214.2963</v>
      </c>
      <c r="J23" s="47">
        <f t="shared" si="15"/>
        <v>212.419</v>
      </c>
      <c r="K23" s="47">
        <f t="shared" si="15"/>
        <v>214.45000000000002</v>
      </c>
      <c r="L23" s="47">
        <f t="shared" si="15"/>
        <v>224.06500000000003</v>
      </c>
      <c r="M23" s="47">
        <f t="shared" si="15"/>
        <v>227.174</v>
      </c>
      <c r="N23" s="47">
        <f t="shared" si="15"/>
        <v>238.313</v>
      </c>
      <c r="O23" s="47">
        <f t="shared" si="15"/>
        <v>1330.7173</v>
      </c>
      <c r="P23" s="48">
        <f>SUM(P20:P22)</f>
        <v>2579.72887</v>
      </c>
      <c r="Q23" s="2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6.5" thickBo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.75">
      <c r="A25" s="58" t="s">
        <v>100</v>
      </c>
      <c r="B25" s="60" t="s">
        <v>143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2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48" customHeight="1">
      <c r="A26" s="59"/>
      <c r="B26" s="16" t="s">
        <v>122</v>
      </c>
      <c r="C26" s="16" t="s">
        <v>123</v>
      </c>
      <c r="D26" s="16" t="s">
        <v>124</v>
      </c>
      <c r="E26" s="16" t="s">
        <v>125</v>
      </c>
      <c r="F26" s="16" t="s">
        <v>126</v>
      </c>
      <c r="G26" s="16" t="s">
        <v>127</v>
      </c>
      <c r="H26" s="16" t="s">
        <v>107</v>
      </c>
      <c r="I26" s="16" t="s">
        <v>128</v>
      </c>
      <c r="J26" s="16" t="s">
        <v>129</v>
      </c>
      <c r="K26" s="16" t="s">
        <v>130</v>
      </c>
      <c r="L26" s="16" t="s">
        <v>131</v>
      </c>
      <c r="M26" s="16" t="s">
        <v>132</v>
      </c>
      <c r="N26" s="16" t="s">
        <v>133</v>
      </c>
      <c r="O26" s="16" t="s">
        <v>114</v>
      </c>
      <c r="P26" s="17" t="s">
        <v>134</v>
      </c>
      <c r="Q26" s="2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.75" customHeight="1">
      <c r="A27" s="19" t="s">
        <v>116</v>
      </c>
      <c r="B27" s="44">
        <f aca="true" t="shared" si="16" ref="B27:G27">ROUND(B31*(B5/B9),2)</f>
        <v>5.12</v>
      </c>
      <c r="C27" s="44">
        <f t="shared" si="16"/>
        <v>4.98</v>
      </c>
      <c r="D27" s="44">
        <f t="shared" si="16"/>
        <v>4.08</v>
      </c>
      <c r="E27" s="44">
        <f t="shared" si="16"/>
        <v>3.77</v>
      </c>
      <c r="F27" s="44">
        <f t="shared" si="16"/>
        <v>2.8</v>
      </c>
      <c r="G27" s="44">
        <f t="shared" si="16"/>
        <v>2.66</v>
      </c>
      <c r="H27" s="44">
        <f aca="true" t="shared" si="17" ref="H27:H33">SUM(B27:G27)</f>
        <v>23.410000000000004</v>
      </c>
      <c r="I27" s="44">
        <f aca="true" t="shared" si="18" ref="I27:N27">ROUND(I31*(I5/I9),2)</f>
        <v>2.47</v>
      </c>
      <c r="J27" s="44">
        <f t="shared" si="18"/>
        <v>2.3</v>
      </c>
      <c r="K27" s="44">
        <f t="shared" si="18"/>
        <v>2.92</v>
      </c>
      <c r="L27" s="44">
        <f t="shared" si="18"/>
        <v>3.68</v>
      </c>
      <c r="M27" s="44">
        <f t="shared" si="18"/>
        <v>4.02</v>
      </c>
      <c r="N27" s="44">
        <f t="shared" si="18"/>
        <v>4.59</v>
      </c>
      <c r="O27" s="44">
        <f aca="true" t="shared" si="19" ref="O27:O33">SUM(I27:N27)</f>
        <v>19.979999999999997</v>
      </c>
      <c r="P27" s="45">
        <f>SUM(H27+O27)</f>
        <v>43.39</v>
      </c>
      <c r="Q27" s="2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.75">
      <c r="A28" s="19" t="s">
        <v>59</v>
      </c>
      <c r="B28" s="44">
        <f aca="true" t="shared" si="20" ref="B28:G28">ROUND(B31*(B6/B9),2)</f>
        <v>3.82</v>
      </c>
      <c r="C28" s="44">
        <f t="shared" si="20"/>
        <v>3.85</v>
      </c>
      <c r="D28" s="44">
        <f t="shared" si="20"/>
        <v>3.29</v>
      </c>
      <c r="E28" s="44">
        <f t="shared" si="20"/>
        <v>3.31</v>
      </c>
      <c r="F28" s="44">
        <f t="shared" si="20"/>
        <v>2.7</v>
      </c>
      <c r="G28" s="44">
        <f t="shared" si="20"/>
        <v>2.52</v>
      </c>
      <c r="H28" s="44">
        <f t="shared" si="17"/>
        <v>19.490000000000002</v>
      </c>
      <c r="I28" s="44">
        <f aca="true" t="shared" si="21" ref="I28:N28">ROUND(I31*(I6/I9),2)</f>
        <v>2.68</v>
      </c>
      <c r="J28" s="44">
        <f t="shared" si="21"/>
        <v>2.59</v>
      </c>
      <c r="K28" s="44">
        <f t="shared" si="21"/>
        <v>2.7</v>
      </c>
      <c r="L28" s="44">
        <f t="shared" si="21"/>
        <v>3.06</v>
      </c>
      <c r="M28" s="44">
        <f t="shared" si="21"/>
        <v>3.53</v>
      </c>
      <c r="N28" s="44">
        <f t="shared" si="21"/>
        <v>3.73</v>
      </c>
      <c r="O28" s="44">
        <f t="shared" si="19"/>
        <v>18.29</v>
      </c>
      <c r="P28" s="45">
        <f>SUM(H28+O28)</f>
        <v>37.78</v>
      </c>
      <c r="Q28" s="2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.75">
      <c r="A29" s="19" t="s">
        <v>60</v>
      </c>
      <c r="B29" s="44">
        <f aca="true" t="shared" si="22" ref="B29:G29">ROUND(B31*(B7/B9),2)</f>
        <v>2</v>
      </c>
      <c r="C29" s="44">
        <f t="shared" si="22"/>
        <v>1.94</v>
      </c>
      <c r="D29" s="44">
        <f t="shared" si="22"/>
        <v>2.02</v>
      </c>
      <c r="E29" s="44">
        <f t="shared" si="22"/>
        <v>1.86</v>
      </c>
      <c r="F29" s="44">
        <f t="shared" si="22"/>
        <v>1.48</v>
      </c>
      <c r="G29" s="44">
        <f t="shared" si="22"/>
        <v>0.27</v>
      </c>
      <c r="H29" s="44">
        <f t="shared" si="17"/>
        <v>9.57</v>
      </c>
      <c r="I29" s="44">
        <f aca="true" t="shared" si="23" ref="I29:N29">ROUND(I31*(I7/I9),2)</f>
        <v>0.29</v>
      </c>
      <c r="J29" s="44">
        <f t="shared" si="23"/>
        <v>0.27</v>
      </c>
      <c r="K29" s="44">
        <f t="shared" si="23"/>
        <v>0.79</v>
      </c>
      <c r="L29" s="44">
        <f t="shared" si="23"/>
        <v>1.56</v>
      </c>
      <c r="M29" s="44">
        <f t="shared" si="23"/>
        <v>1.65</v>
      </c>
      <c r="N29" s="44">
        <f t="shared" si="23"/>
        <v>1.81</v>
      </c>
      <c r="O29" s="44">
        <f t="shared" si="19"/>
        <v>6.370000000000001</v>
      </c>
      <c r="P29" s="45">
        <f>SUM(H29+O29)</f>
        <v>15.940000000000001</v>
      </c>
      <c r="Q29" s="2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.75">
      <c r="A30" s="19" t="s">
        <v>117</v>
      </c>
      <c r="B30" s="44">
        <f aca="true" t="shared" si="24" ref="B30:G30">ROUND(B31*(B8/B9),2)</f>
        <v>229.71</v>
      </c>
      <c r="C30" s="44">
        <f t="shared" si="24"/>
        <v>216.77</v>
      </c>
      <c r="D30" s="44">
        <f t="shared" si="24"/>
        <v>222.63</v>
      </c>
      <c r="E30" s="44">
        <f t="shared" si="24"/>
        <v>211.4</v>
      </c>
      <c r="F30" s="44">
        <f t="shared" si="24"/>
        <v>212.43</v>
      </c>
      <c r="G30" s="44">
        <f t="shared" si="24"/>
        <v>205.53</v>
      </c>
      <c r="H30" s="44">
        <f t="shared" si="17"/>
        <v>1298.47</v>
      </c>
      <c r="I30" s="44">
        <f aca="true" t="shared" si="25" ref="I30:N30">ROUND(I31*(I8/I9),2)</f>
        <v>205.51</v>
      </c>
      <c r="J30" s="44">
        <f t="shared" si="25"/>
        <v>202.94</v>
      </c>
      <c r="K30" s="44">
        <f t="shared" si="25"/>
        <v>211.3</v>
      </c>
      <c r="L30" s="44">
        <f t="shared" si="25"/>
        <v>223.77</v>
      </c>
      <c r="M30" s="44">
        <f t="shared" si="25"/>
        <v>221.24</v>
      </c>
      <c r="N30" s="44">
        <f t="shared" si="25"/>
        <v>229.84</v>
      </c>
      <c r="O30" s="44">
        <f t="shared" si="19"/>
        <v>1294.6</v>
      </c>
      <c r="P30" s="45">
        <f>SUM(H30+O30)</f>
        <v>2593.0699999999997</v>
      </c>
      <c r="Q30" s="24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.75">
      <c r="A31" s="19" t="s">
        <v>118</v>
      </c>
      <c r="B31" s="44">
        <v>240.65</v>
      </c>
      <c r="C31" s="44">
        <v>227.53999999999996</v>
      </c>
      <c r="D31" s="44">
        <v>232.01999999999998</v>
      </c>
      <c r="E31" s="44">
        <v>220.33999999999995</v>
      </c>
      <c r="F31" s="44">
        <v>219.41000000000003</v>
      </c>
      <c r="G31" s="44">
        <v>210.97</v>
      </c>
      <c r="H31" s="44">
        <f t="shared" si="17"/>
        <v>1350.9299999999998</v>
      </c>
      <c r="I31" s="44">
        <v>210.96000000000004</v>
      </c>
      <c r="J31" s="44">
        <v>208.10999999999999</v>
      </c>
      <c r="K31" s="44">
        <v>217.7</v>
      </c>
      <c r="L31" s="44">
        <v>232.07</v>
      </c>
      <c r="M31" s="44">
        <v>230.45000000000002</v>
      </c>
      <c r="N31" s="44">
        <v>239.95999999999998</v>
      </c>
      <c r="O31" s="44">
        <f t="shared" si="19"/>
        <v>1339.25</v>
      </c>
      <c r="P31" s="45">
        <f>SUM(H31+O31)</f>
        <v>2690.18</v>
      </c>
      <c r="Q31" s="24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.75">
      <c r="A32" s="19" t="s">
        <v>119</v>
      </c>
      <c r="B32" s="44">
        <v>5.84</v>
      </c>
      <c r="C32" s="44">
        <v>5.39</v>
      </c>
      <c r="D32" s="44">
        <v>4.2</v>
      </c>
      <c r="E32" s="44">
        <v>4.31</v>
      </c>
      <c r="F32" s="44">
        <v>3.91</v>
      </c>
      <c r="G32" s="44">
        <v>4.88</v>
      </c>
      <c r="H32" s="44">
        <f t="shared" si="17"/>
        <v>28.529999999999998</v>
      </c>
      <c r="I32" s="44">
        <v>3.32</v>
      </c>
      <c r="J32" s="44">
        <v>4.24</v>
      </c>
      <c r="K32" s="44">
        <v>4.44</v>
      </c>
      <c r="L32" s="44">
        <v>4.37</v>
      </c>
      <c r="M32" s="44">
        <v>5</v>
      </c>
      <c r="N32" s="44">
        <v>5.02</v>
      </c>
      <c r="O32" s="44">
        <f t="shared" si="19"/>
        <v>26.39</v>
      </c>
      <c r="P32" s="45">
        <f>H32+O32</f>
        <v>54.92</v>
      </c>
      <c r="Q32" s="2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.75">
      <c r="A33" s="19" t="s">
        <v>120</v>
      </c>
      <c r="B33" s="44">
        <v>1.2100000000000002</v>
      </c>
      <c r="C33" s="44">
        <v>0.36</v>
      </c>
      <c r="D33" s="44">
        <v>1.62</v>
      </c>
      <c r="E33" s="44">
        <v>0.59</v>
      </c>
      <c r="F33" s="44">
        <v>0.8999999999999999</v>
      </c>
      <c r="G33" s="44">
        <v>0.13</v>
      </c>
      <c r="H33" s="44">
        <f t="shared" si="17"/>
        <v>4.81</v>
      </c>
      <c r="I33" s="44">
        <v>1.58</v>
      </c>
      <c r="J33" s="44">
        <v>0.46</v>
      </c>
      <c r="K33" s="44">
        <v>0.7699999999999999</v>
      </c>
      <c r="L33" s="44">
        <v>1.1400000000000001</v>
      </c>
      <c r="M33" s="44">
        <v>0.75</v>
      </c>
      <c r="N33" s="44">
        <v>1.75</v>
      </c>
      <c r="O33" s="44">
        <f t="shared" si="19"/>
        <v>6.45</v>
      </c>
      <c r="P33" s="45">
        <f>H33+O33</f>
        <v>11.26</v>
      </c>
      <c r="Q33" s="24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6.5" thickBot="1">
      <c r="A34" s="21" t="s">
        <v>135</v>
      </c>
      <c r="B34" s="47">
        <f aca="true" t="shared" si="26" ref="B34:O34">SUM(B31:B33)</f>
        <v>247.70000000000002</v>
      </c>
      <c r="C34" s="47">
        <f t="shared" si="26"/>
        <v>233.28999999999996</v>
      </c>
      <c r="D34" s="47">
        <f t="shared" si="26"/>
        <v>237.83999999999997</v>
      </c>
      <c r="E34" s="47">
        <f t="shared" si="26"/>
        <v>225.23999999999995</v>
      </c>
      <c r="F34" s="47">
        <f t="shared" si="26"/>
        <v>224.22000000000003</v>
      </c>
      <c r="G34" s="47">
        <f t="shared" si="26"/>
        <v>215.98</v>
      </c>
      <c r="H34" s="47">
        <f t="shared" si="26"/>
        <v>1384.2699999999998</v>
      </c>
      <c r="I34" s="47">
        <f t="shared" si="26"/>
        <v>215.86000000000004</v>
      </c>
      <c r="J34" s="47">
        <f t="shared" si="26"/>
        <v>212.81</v>
      </c>
      <c r="K34" s="47">
        <f t="shared" si="26"/>
        <v>222.91</v>
      </c>
      <c r="L34" s="47">
        <f t="shared" si="26"/>
        <v>237.57999999999998</v>
      </c>
      <c r="M34" s="47">
        <f t="shared" si="26"/>
        <v>236.20000000000002</v>
      </c>
      <c r="N34" s="47">
        <f t="shared" si="26"/>
        <v>246.73</v>
      </c>
      <c r="O34" s="47">
        <f t="shared" si="26"/>
        <v>1372.0900000000001</v>
      </c>
      <c r="P34" s="48">
        <f>SUM(P31:P33)</f>
        <v>2756.36</v>
      </c>
      <c r="Q34" s="2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6.5" thickBo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ht="15.75">
      <c r="A36" s="58" t="s">
        <v>100</v>
      </c>
      <c r="B36" s="60" t="s">
        <v>136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  <c r="Q36" s="2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ht="48" customHeight="1">
      <c r="A37" s="59"/>
      <c r="B37" s="16" t="s">
        <v>122</v>
      </c>
      <c r="C37" s="16" t="s">
        <v>123</v>
      </c>
      <c r="D37" s="16" t="s">
        <v>124</v>
      </c>
      <c r="E37" s="16" t="s">
        <v>125</v>
      </c>
      <c r="F37" s="16" t="s">
        <v>126</v>
      </c>
      <c r="G37" s="16" t="s">
        <v>127</v>
      </c>
      <c r="H37" s="16" t="s">
        <v>107</v>
      </c>
      <c r="I37" s="16" t="s">
        <v>128</v>
      </c>
      <c r="J37" s="16" t="s">
        <v>129</v>
      </c>
      <c r="K37" s="16" t="s">
        <v>130</v>
      </c>
      <c r="L37" s="16" t="s">
        <v>131</v>
      </c>
      <c r="M37" s="16" t="s">
        <v>132</v>
      </c>
      <c r="N37" s="16" t="s">
        <v>133</v>
      </c>
      <c r="O37" s="16" t="s">
        <v>114</v>
      </c>
      <c r="P37" s="17" t="s">
        <v>134</v>
      </c>
      <c r="Q37" s="24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25.5" customHeight="1">
      <c r="A38" s="19" t="s">
        <v>118</v>
      </c>
      <c r="B38" s="44">
        <v>288.71000000000004</v>
      </c>
      <c r="C38" s="44">
        <v>295.91</v>
      </c>
      <c r="D38" s="44">
        <v>284.76000000000005</v>
      </c>
      <c r="E38" s="44">
        <v>279.67999999999995</v>
      </c>
      <c r="F38" s="44">
        <v>300.52</v>
      </c>
      <c r="G38" s="44">
        <v>292.93999999999994</v>
      </c>
      <c r="H38" s="44">
        <f>AVERAGE(B38:G38)</f>
        <v>290.42</v>
      </c>
      <c r="I38" s="44">
        <v>285.47</v>
      </c>
      <c r="J38" s="44">
        <v>284.52000000000004</v>
      </c>
      <c r="K38" s="44">
        <v>298.15999999999997</v>
      </c>
      <c r="L38" s="44">
        <v>308.28999999999996</v>
      </c>
      <c r="M38" s="44">
        <v>322.45</v>
      </c>
      <c r="N38" s="44">
        <v>326.61</v>
      </c>
      <c r="O38" s="44">
        <f>AVERAGE(I38:N38)</f>
        <v>304.25</v>
      </c>
      <c r="P38" s="45">
        <f>AVERAGE(B38:G38,I38:N38)</f>
        <v>297.335</v>
      </c>
      <c r="Q38" s="24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.75">
      <c r="A39" s="19" t="s">
        <v>119</v>
      </c>
      <c r="B39" s="49">
        <v>9.02</v>
      </c>
      <c r="C39" s="49">
        <v>8.5</v>
      </c>
      <c r="D39" s="49">
        <v>6.95</v>
      </c>
      <c r="E39" s="49">
        <v>6.98</v>
      </c>
      <c r="F39" s="49">
        <v>6.27</v>
      </c>
      <c r="G39" s="49">
        <v>7.16</v>
      </c>
      <c r="H39" s="44">
        <f>AVERAGE(B39:G39)</f>
        <v>7.4799999999999995</v>
      </c>
      <c r="I39" s="49">
        <v>5.69</v>
      </c>
      <c r="J39" s="49">
        <v>5.77</v>
      </c>
      <c r="K39" s="49">
        <v>7.61</v>
      </c>
      <c r="L39" s="49">
        <v>7.19</v>
      </c>
      <c r="M39" s="49">
        <v>8.31</v>
      </c>
      <c r="N39" s="49">
        <v>8.32</v>
      </c>
      <c r="O39" s="44">
        <f>AVERAGE(I39:N39)</f>
        <v>7.148333333333333</v>
      </c>
      <c r="P39" s="45">
        <f>AVERAGE(B39:G39,I39:N39)</f>
        <v>7.314166666666665</v>
      </c>
      <c r="Q39" s="24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.75">
      <c r="A40" s="19" t="s">
        <v>120</v>
      </c>
      <c r="B40" s="44">
        <v>1.89</v>
      </c>
      <c r="C40" s="44">
        <v>0.44</v>
      </c>
      <c r="D40" s="44">
        <v>2.09</v>
      </c>
      <c r="E40" s="44">
        <v>1.04</v>
      </c>
      <c r="F40" s="44">
        <v>1.54</v>
      </c>
      <c r="G40" s="44">
        <v>0.17</v>
      </c>
      <c r="H40" s="44">
        <f>AVERAGE(B40:G40)</f>
        <v>1.195</v>
      </c>
      <c r="I40" s="44">
        <v>1.52</v>
      </c>
      <c r="J40" s="44">
        <v>1.43</v>
      </c>
      <c r="K40" s="44">
        <v>0.74</v>
      </c>
      <c r="L40" s="44">
        <v>1.98</v>
      </c>
      <c r="M40" s="44">
        <v>1.62</v>
      </c>
      <c r="N40" s="44">
        <v>2.34</v>
      </c>
      <c r="O40" s="44">
        <f>AVERAGE(I40:N40)</f>
        <v>1.6049999999999998</v>
      </c>
      <c r="P40" s="45">
        <f>AVERAGE(B40:G40,I40:N40)</f>
        <v>1.4000000000000001</v>
      </c>
      <c r="Q40" s="24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6.5" thickBot="1">
      <c r="A41" s="21" t="s">
        <v>135</v>
      </c>
      <c r="B41" s="47">
        <f aca="true" t="shared" si="27" ref="B41:O41">SUM(B38:B40)</f>
        <v>299.62</v>
      </c>
      <c r="C41" s="47">
        <f t="shared" si="27"/>
        <v>304.85</v>
      </c>
      <c r="D41" s="47">
        <f t="shared" si="27"/>
        <v>293.8</v>
      </c>
      <c r="E41" s="47">
        <f t="shared" si="27"/>
        <v>287.7</v>
      </c>
      <c r="F41" s="47">
        <f t="shared" si="27"/>
        <v>308.33</v>
      </c>
      <c r="G41" s="47">
        <f t="shared" si="27"/>
        <v>300.27</v>
      </c>
      <c r="H41" s="47">
        <f t="shared" si="27"/>
        <v>299.095</v>
      </c>
      <c r="I41" s="47">
        <f t="shared" si="27"/>
        <v>292.68</v>
      </c>
      <c r="J41" s="47">
        <f t="shared" si="27"/>
        <v>291.72</v>
      </c>
      <c r="K41" s="47">
        <f t="shared" si="27"/>
        <v>306.51</v>
      </c>
      <c r="L41" s="47">
        <f t="shared" si="27"/>
        <v>317.46</v>
      </c>
      <c r="M41" s="47">
        <f t="shared" si="27"/>
        <v>332.38</v>
      </c>
      <c r="N41" s="47">
        <f t="shared" si="27"/>
        <v>337.27</v>
      </c>
      <c r="O41" s="47">
        <f t="shared" si="27"/>
        <v>313.00333333333333</v>
      </c>
      <c r="P41" s="48">
        <f>SUM(P38:P40)</f>
        <v>306.0491666666666</v>
      </c>
      <c r="Q41" s="24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.7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.75">
      <c r="A43" s="62" t="s">
        <v>100</v>
      </c>
      <c r="B43" s="63" t="s">
        <v>144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24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31.5">
      <c r="A44" s="62"/>
      <c r="B44" s="16" t="s">
        <v>122</v>
      </c>
      <c r="C44" s="16" t="s">
        <v>123</v>
      </c>
      <c r="D44" s="16" t="s">
        <v>124</v>
      </c>
      <c r="E44" s="16" t="s">
        <v>125</v>
      </c>
      <c r="F44" s="16" t="s">
        <v>126</v>
      </c>
      <c r="G44" s="16" t="s">
        <v>127</v>
      </c>
      <c r="H44" s="16" t="s">
        <v>107</v>
      </c>
      <c r="I44" s="16" t="s">
        <v>128</v>
      </c>
      <c r="J44" s="16" t="s">
        <v>129</v>
      </c>
      <c r="K44" s="16" t="s">
        <v>130</v>
      </c>
      <c r="L44" s="16" t="s">
        <v>131</v>
      </c>
      <c r="M44" s="16" t="s">
        <v>132</v>
      </c>
      <c r="N44" s="16" t="s">
        <v>133</v>
      </c>
      <c r="O44" s="16" t="s">
        <v>114</v>
      </c>
      <c r="P44" s="16" t="s">
        <v>134</v>
      </c>
      <c r="Q44" s="24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.75" customHeight="1">
      <c r="A45" s="34" t="s">
        <v>118</v>
      </c>
      <c r="B45" s="44">
        <v>340.08</v>
      </c>
      <c r="C45" s="44">
        <v>342.60999999999996</v>
      </c>
      <c r="D45" s="44">
        <v>330.21999999999997</v>
      </c>
      <c r="E45" s="44">
        <v>314.29999999999995</v>
      </c>
      <c r="F45" s="44">
        <v>305.2300000000001</v>
      </c>
      <c r="G45" s="44">
        <v>301.08000000000004</v>
      </c>
      <c r="H45" s="44">
        <f>AVERAGE(B45:G45)</f>
        <v>322.25333333333333</v>
      </c>
      <c r="I45" s="44">
        <v>296.15</v>
      </c>
      <c r="J45" s="44">
        <v>288.65000000000003</v>
      </c>
      <c r="K45" s="44">
        <v>311.55</v>
      </c>
      <c r="L45" s="44">
        <v>327.65</v>
      </c>
      <c r="M45" s="44">
        <v>335.13000000000005</v>
      </c>
      <c r="N45" s="44">
        <v>337.86999999999995</v>
      </c>
      <c r="O45" s="44">
        <f>AVERAGE(I45:N45)</f>
        <v>316.1666666666667</v>
      </c>
      <c r="P45" s="45">
        <f>AVERAGE(B45:G45,I45:N45)</f>
        <v>319.21000000000004</v>
      </c>
      <c r="Q45" s="24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.75">
      <c r="A46" s="34" t="s">
        <v>119</v>
      </c>
      <c r="B46" s="44">
        <v>9.37</v>
      </c>
      <c r="C46" s="44">
        <v>8.65</v>
      </c>
      <c r="D46" s="44">
        <v>6.74</v>
      </c>
      <c r="E46" s="44">
        <v>6.92</v>
      </c>
      <c r="F46" s="44">
        <v>6.28</v>
      </c>
      <c r="G46" s="44">
        <v>7.83</v>
      </c>
      <c r="H46" s="44">
        <f>AVERAGE(B46:G46)</f>
        <v>7.631666666666667</v>
      </c>
      <c r="I46" s="44">
        <v>5.33</v>
      </c>
      <c r="J46" s="44">
        <v>6.81</v>
      </c>
      <c r="K46" s="44">
        <v>7.13</v>
      </c>
      <c r="L46" s="44">
        <v>7.01</v>
      </c>
      <c r="M46" s="44">
        <v>8.03</v>
      </c>
      <c r="N46" s="44">
        <v>8.06</v>
      </c>
      <c r="O46" s="44">
        <f>AVERAGE(I46:N46)</f>
        <v>7.061666666666667</v>
      </c>
      <c r="P46" s="45">
        <f>AVERAGE(B46:G46,I46:N46)</f>
        <v>7.346666666666668</v>
      </c>
      <c r="Q46" s="2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.75">
      <c r="A47" s="34" t="s">
        <v>120</v>
      </c>
      <c r="B47" s="44">
        <v>1.72</v>
      </c>
      <c r="C47" s="44">
        <v>0.54</v>
      </c>
      <c r="D47" s="44">
        <v>2.31</v>
      </c>
      <c r="E47" s="44">
        <v>0.84</v>
      </c>
      <c r="F47" s="44">
        <v>1.26</v>
      </c>
      <c r="G47" s="44">
        <v>0.19</v>
      </c>
      <c r="H47" s="44">
        <f>AVERAGE(B47:G47)</f>
        <v>1.1433333333333333</v>
      </c>
      <c r="I47" s="44">
        <v>2.22</v>
      </c>
      <c r="J47" s="44">
        <v>0.64</v>
      </c>
      <c r="K47" s="44">
        <v>1.1</v>
      </c>
      <c r="L47" s="44">
        <v>1.61</v>
      </c>
      <c r="M47" s="44">
        <v>1.09</v>
      </c>
      <c r="N47" s="44">
        <v>2.47</v>
      </c>
      <c r="O47" s="44">
        <f>AVERAGE(I47:N47)</f>
        <v>1.5216666666666667</v>
      </c>
      <c r="P47" s="45">
        <f>AVERAGE(B47:G47,I47:N47)</f>
        <v>1.3325</v>
      </c>
      <c r="Q47" s="24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6.5" thickBot="1">
      <c r="A48" s="34" t="s">
        <v>135</v>
      </c>
      <c r="B48" s="47">
        <f>SUM(B45:B47)</f>
        <v>351.17</v>
      </c>
      <c r="C48" s="47">
        <f aca="true" t="shared" si="28" ref="C48:O48">SUM(C45:C47)</f>
        <v>351.79999999999995</v>
      </c>
      <c r="D48" s="47">
        <f t="shared" si="28"/>
        <v>339.27</v>
      </c>
      <c r="E48" s="47">
        <f t="shared" si="28"/>
        <v>322.05999999999995</v>
      </c>
      <c r="F48" s="47">
        <f t="shared" si="28"/>
        <v>312.77000000000004</v>
      </c>
      <c r="G48" s="47">
        <f t="shared" si="28"/>
        <v>309.1</v>
      </c>
      <c r="H48" s="47">
        <f t="shared" si="28"/>
        <v>331.0283333333333</v>
      </c>
      <c r="I48" s="47">
        <f t="shared" si="28"/>
        <v>303.7</v>
      </c>
      <c r="J48" s="47">
        <f t="shared" si="28"/>
        <v>296.1</v>
      </c>
      <c r="K48" s="47">
        <f t="shared" si="28"/>
        <v>319.78000000000003</v>
      </c>
      <c r="L48" s="47">
        <f t="shared" si="28"/>
        <v>336.27</v>
      </c>
      <c r="M48" s="47">
        <f t="shared" si="28"/>
        <v>344.25</v>
      </c>
      <c r="N48" s="47">
        <f t="shared" si="28"/>
        <v>348.4</v>
      </c>
      <c r="O48" s="47">
        <f t="shared" si="28"/>
        <v>324.75</v>
      </c>
      <c r="P48" s="48">
        <f>SUM(P45:P47)</f>
        <v>327.8891666666667</v>
      </c>
      <c r="Q48" s="2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2:253" ht="15">
      <c r="B49" s="5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0"/>
      <c r="O49" s="50"/>
      <c r="P49" s="13"/>
      <c r="Q49" s="13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1" spans="1:253" ht="37.5" customHeight="1">
      <c r="A51" s="57" t="s">
        <v>146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24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5" spans="1:14" ht="12.75">
      <c r="A55" s="4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42"/>
    </row>
    <row r="56" spans="1:14" ht="12.75">
      <c r="A56" s="4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42"/>
    </row>
    <row r="57" spans="1:14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2.75">
      <c r="A59" s="42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42"/>
    </row>
    <row r="60" spans="1:14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2.75">
      <c r="A62" s="42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42"/>
    </row>
    <row r="63" spans="1:14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>
      <c r="A64" s="42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42"/>
    </row>
    <row r="65" spans="1:14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2.75">
      <c r="A69" s="42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42"/>
    </row>
    <row r="70" spans="1:14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2.7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2"/>
    </row>
    <row r="74" spans="1:14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</sheetData>
  <sheetProtection/>
  <mergeCells count="12">
    <mergeCell ref="A25:A26"/>
    <mergeCell ref="B25:P25"/>
    <mergeCell ref="A51:P51"/>
    <mergeCell ref="A36:A37"/>
    <mergeCell ref="B36:P36"/>
    <mergeCell ref="A43:A44"/>
    <mergeCell ref="B43:P43"/>
    <mergeCell ref="A1:P1"/>
    <mergeCell ref="A3:A4"/>
    <mergeCell ref="B3:P3"/>
    <mergeCell ref="A14:A15"/>
    <mergeCell ref="B14:P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Нистратов А.П.</cp:lastModifiedBy>
  <cp:lastPrinted>2016-04-15T07:35:04Z</cp:lastPrinted>
  <dcterms:created xsi:type="dcterms:W3CDTF">2014-08-15T10:06:32Z</dcterms:created>
  <dcterms:modified xsi:type="dcterms:W3CDTF">2016-04-19T08:42:18Z</dcterms:modified>
  <cp:category/>
  <cp:version/>
  <cp:contentType/>
  <cp:contentStatus/>
</cp:coreProperties>
</file>