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30" windowWidth="21840" windowHeight="12555" firstSheet="1" activeTab="1"/>
  </bookViews>
  <sheets>
    <sheet name="Cognos_Office_Connection_Cache" sheetId="1" state="veryHidden" r:id="rId1"/>
    <sheet name="стр.1_10" sheetId="2" r:id="rId2"/>
    <sheet name="17-19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ID" localSheetId="0" hidden="1">"514b13f8-df17-4ebe-9968-983eeb572a94"</definedName>
    <definedName name="ID" localSheetId="1" hidden="1">"e7cd9b29-4255-45f9-8c82-3ea90546d6b5"</definedName>
    <definedName name="TABLE" localSheetId="1">'стр.1_10'!$A$5:$E$41</definedName>
    <definedName name="_xlnm.Print_Titles" localSheetId="1">'стр.1_10'!$5:$5</definedName>
    <definedName name="_xlnm.Print_Area" localSheetId="1">'стр.1_10'!$A$1:$F$109</definedName>
  </definedNames>
  <calcPr fullCalcOnLoad="1"/>
</workbook>
</file>

<file path=xl/comments3.xml><?xml version="1.0" encoding="utf-8"?>
<comments xmlns="http://schemas.openxmlformats.org/spreadsheetml/2006/main">
  <authors>
    <author>Автор</author>
    <author>Касаткина Л. Ю.</author>
  </authors>
  <commentList>
    <comment ref="A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КГМК</t>
        </r>
      </text>
    </comment>
    <comment ref="A7" authorId="1">
      <text>
        <r>
          <rPr>
            <b/>
            <sz val="9"/>
            <rFont val="Tahoma"/>
            <family val="2"/>
          </rPr>
          <t>Касаткина Л. Ю.:</t>
        </r>
        <r>
          <rPr>
            <sz val="9"/>
            <rFont val="Tahoma"/>
            <family val="2"/>
          </rPr>
          <t xml:space="preserve">
Мурманэнергосбыт</t>
        </r>
      </text>
    </comment>
    <comment ref="A17" authorId="1">
      <text>
        <r>
          <rPr>
            <b/>
            <sz val="9"/>
            <rFont val="Tahoma"/>
            <family val="2"/>
          </rPr>
          <t>Касаткина Л. Ю.:</t>
        </r>
        <r>
          <rPr>
            <sz val="9"/>
            <rFont val="Tahoma"/>
            <family val="2"/>
          </rPr>
          <t xml:space="preserve">
на 2 полугодие 
менее 670 кВт
</t>
        </r>
      </text>
    </comment>
  </commentList>
</comments>
</file>

<file path=xl/sharedStrings.xml><?xml version="1.0" encoding="utf-8"?>
<sst xmlns="http://schemas.openxmlformats.org/spreadsheetml/2006/main" count="362" uniqueCount="149">
  <si>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</si>
  <si>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</si>
  <si>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</si>
  <si>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</si>
  <si>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</si>
  <si>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</si>
  <si>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</si>
  <si>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</si>
  <si>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</si>
  <si>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</si>
  <si>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</si>
  <si>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</si>
  <si>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</si>
  <si>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</si>
  <si>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</si>
  <si>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</si>
  <si>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</si>
  <si>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</si>
  <si>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</si>
  <si>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</si>
  <si>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</si>
  <si>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</si>
  <si>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</si>
  <si>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</si>
  <si>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</si>
  <si>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</si>
  <si>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</si>
  <si>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</si>
  <si>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</si>
  <si>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</si>
  <si>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</si>
  <si>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</si>
  <si>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</si>
  <si>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</si>
  <si>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</si>
  <si>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</si>
  <si>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</si>
  <si>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</si>
  <si>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</si>
  <si>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</si>
  <si>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</si>
  <si>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</si>
  <si>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</si>
  <si>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</si>
  <si>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</si>
  <si>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</si>
  <si>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</si>
  <si>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</si>
  <si>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</si>
  <si>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</si>
  <si>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</si>
  <si>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</si>
  <si>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</si>
  <si>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</si>
  <si>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</si>
  <si>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</si>
  <si>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</si>
  <si>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</si>
  <si>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</si>
  <si>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</si>
  <si>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</si>
  <si>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</si>
  <si>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</si>
  <si>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</si>
  <si>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</si>
  <si>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</si>
  <si>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</si>
  <si>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</si>
  <si>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</si>
  <si>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</si>
  <si>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</si>
  <si>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</si>
  <si>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</si>
  <si>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</si>
  <si>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</si>
  <si>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</si>
  <si>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</si>
  <si>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</si>
  <si>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</si>
  <si>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</si>
  <si>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</si>
  <si>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</si>
  <si>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</si>
  <si>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</si>
  <si>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</si>
  <si>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</si>
  <si>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</si>
  <si>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</si>
  <si>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</si>
  <si>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</si>
  <si>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</si>
  <si>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</si>
  <si>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</si>
  <si>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</si>
  <si>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</si>
  <si>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</si>
  <si>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</si>
  <si>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</si>
  <si>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Объемы потребления ООО "Арктик-энерго"</t>
  </si>
  <si>
    <t>Подгруппы категории потребителей "прочие"</t>
  </si>
  <si>
    <t>январь (факт)</t>
  </si>
  <si>
    <t>февраль (факт)</t>
  </si>
  <si>
    <t>март (факт)</t>
  </si>
  <si>
    <t>апрель (факт)</t>
  </si>
  <si>
    <t>май (факт)</t>
  </si>
  <si>
    <t>июнь (факт)</t>
  </si>
  <si>
    <t>1 полугодие</t>
  </si>
  <si>
    <t>июль (факт)</t>
  </si>
  <si>
    <t>август (факт)</t>
  </si>
  <si>
    <t>сентябрь (факт)</t>
  </si>
  <si>
    <t>октябрь (факт)</t>
  </si>
  <si>
    <t>ноябрь (факт)</t>
  </si>
  <si>
    <t>декабрь (факт)</t>
  </si>
  <si>
    <t>2 полугодие</t>
  </si>
  <si>
    <t>год (факт)</t>
  </si>
  <si>
    <t>до 150 кВт</t>
  </si>
  <si>
    <t>более 10 МВт</t>
  </si>
  <si>
    <t>Итого прочие</t>
  </si>
  <si>
    <t>Население</t>
  </si>
  <si>
    <t>Потери</t>
  </si>
  <si>
    <t>ВСЕГО ПО</t>
  </si>
  <si>
    <t>январь (план)</t>
  </si>
  <si>
    <t>февраль (план)</t>
  </si>
  <si>
    <t>март (план)</t>
  </si>
  <si>
    <t>апрель (план)</t>
  </si>
  <si>
    <t>май (план)</t>
  </si>
  <si>
    <t>июнь (план)</t>
  </si>
  <si>
    <t>июль (план)</t>
  </si>
  <si>
    <t>август (план)</t>
  </si>
  <si>
    <t>сентябрь (план)</t>
  </si>
  <si>
    <t>октябрь (план)</t>
  </si>
  <si>
    <t>ноябрь (план)</t>
  </si>
  <si>
    <t>декабрь (план)</t>
  </si>
  <si>
    <t>год (план)</t>
  </si>
  <si>
    <t>ВСЕГО  ПО</t>
  </si>
  <si>
    <t>Исполнитель</t>
  </si>
  <si>
    <t>Нистратов А.П.</t>
  </si>
  <si>
    <t>Генеральный директор</t>
  </si>
  <si>
    <t>Каменкова О.А.</t>
  </si>
  <si>
    <t>Капитула А.Г.</t>
  </si>
  <si>
    <t>Начальник службы реализации электроэнергии   ____________________________        А.Г. Капитула</t>
  </si>
  <si>
    <t>Объём потребления мощности  на 2018 год по категории потребителей, МВт</t>
  </si>
  <si>
    <t>_____*_Базовый период - год, предшествующий расчетному периоду регулирования.</t>
  </si>
  <si>
    <t xml:space="preserve">Объём потребления электрической энергии  за 2017 год ФАКТ, млн. кВт.ч  </t>
  </si>
  <si>
    <t xml:space="preserve">Объём потребления электрической энергии  на 2019 год по категории потребителей, млн. кВт.ч  </t>
  </si>
  <si>
    <t xml:space="preserve">Объём потребления электрической энергии на 2018 год по категории потребителей, млн. кВт.ч  </t>
  </si>
  <si>
    <t>Объём потребления мощности  на 2019 год по категории потребителей, МВт</t>
  </si>
  <si>
    <t>проверка</t>
  </si>
  <si>
    <t>менее 670 кВт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</si>
</sst>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#,##0.000"/>
    <numFmt numFmtId="175" formatCode="0.000"/>
    <numFmt numFmtId="176" formatCode="0.0"/>
    <numFmt numFmtId="177" formatCode="_(&quot;$&quot;* #,##0_);_(&quot;$&quot;* \(\ #,##0\ \);_(&quot;$&quot;* &quot;-&quot;_);_(\ @_ \)"/>
    <numFmt numFmtId="178" formatCode="_(* #,##0_);_(* \(\ #,##0\ \);_(* &quot;-&quot;_);_(\ @_ \)"/>
    <numFmt numFmtId="179" formatCode="_(&quot;$&quot;* #,##0.00_);_(&quot;$&quot;* \(\ #,##0.00\ \);_(&quot;$&quot;* &quot;-&quot;??_);_(\ @_ \)"/>
    <numFmt numFmtId="180" formatCode="_(* #,##0.00_);_(* \(\ #,##0.00\ \);_(* &quot;-&quot;??_);_(\ @_ \)"/>
    <numFmt numFmtId="181" formatCode="#,##0.00000_ ;\-#,##0.00000\ "/>
    <numFmt numFmtId="182" formatCode="#,##0.0000"/>
    <numFmt numFmtId="183" formatCode="0.0000"/>
    <numFmt numFmtId="184" formatCode="0.00000"/>
    <numFmt numFmtId="185" formatCode="#,##0.00000"/>
    <numFmt numFmtId="186" formatCode="0.0000000000"/>
    <numFmt numFmtId="187" formatCode="0.00000000000"/>
    <numFmt numFmtId="188" formatCode="0.000000000000"/>
    <numFmt numFmtId="189" formatCode="0.000000000"/>
    <numFmt numFmtId="190" formatCode="0.00000000"/>
    <numFmt numFmtId="191" formatCode="0.0000000"/>
    <numFmt numFmtId="192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i/>
      <sz val="12"/>
      <name val="Times New Roman"/>
      <family val="1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2"/>
      <color indexed="10"/>
      <name val="Times New Roman"/>
      <family val="1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0" borderId="1">
      <alignment horizontal="right" vertical="center"/>
      <protection/>
    </xf>
    <xf numFmtId="0" fontId="0" fillId="8" borderId="1">
      <alignment horizontal="center" vertical="center"/>
      <protection/>
    </xf>
    <xf numFmtId="0" fontId="23" fillId="0" borderId="1">
      <alignment horizontal="right" vertical="center"/>
      <protection/>
    </xf>
    <xf numFmtId="0" fontId="0" fillId="8" borderId="1">
      <alignment horizontal="left" vertical="center"/>
      <protection/>
    </xf>
    <xf numFmtId="0" fontId="0" fillId="8" borderId="1">
      <alignment horizontal="center" vertical="center"/>
      <protection/>
    </xf>
    <xf numFmtId="0" fontId="22" fillId="8" borderId="1">
      <alignment horizontal="center" vertical="center"/>
      <protection/>
    </xf>
    <xf numFmtId="0" fontId="23" fillId="7" borderId="1">
      <alignment/>
      <protection/>
    </xf>
    <xf numFmtId="0" fontId="0" fillId="0" borderId="1">
      <alignment horizontal="left" vertical="top"/>
      <protection/>
    </xf>
    <xf numFmtId="0" fontId="0" fillId="16" borderId="1">
      <alignment/>
      <protection/>
    </xf>
    <xf numFmtId="0" fontId="0" fillId="0" borderId="1">
      <alignment horizontal="left" vertical="center"/>
      <protection/>
    </xf>
    <xf numFmtId="0" fontId="23" fillId="17" borderId="1">
      <alignment/>
      <protection/>
    </xf>
    <xf numFmtId="0" fontId="23" fillId="0" borderId="1">
      <alignment horizontal="right" vertical="center"/>
      <protection/>
    </xf>
    <xf numFmtId="0" fontId="23" fillId="18" borderId="1">
      <alignment horizontal="right" vertical="center"/>
      <protection/>
    </xf>
    <xf numFmtId="0" fontId="23" fillId="0" borderId="1">
      <alignment horizontal="center" vertical="center"/>
      <protection/>
    </xf>
    <xf numFmtId="0" fontId="22" fillId="19" borderId="1">
      <alignment/>
      <protection/>
    </xf>
    <xf numFmtId="0" fontId="22" fillId="20" borderId="1">
      <alignment/>
      <protection/>
    </xf>
    <xf numFmtId="0" fontId="22" fillId="0" borderId="1">
      <alignment horizontal="center" vertical="center" wrapText="1"/>
      <protection/>
    </xf>
    <xf numFmtId="0" fontId="24" fillId="8" borderId="1">
      <alignment horizontal="left" vertical="center" indent="1"/>
      <protection/>
    </xf>
    <xf numFmtId="0" fontId="38" fillId="0" borderId="1">
      <alignment/>
      <protection/>
    </xf>
    <xf numFmtId="0" fontId="0" fillId="8" borderId="1">
      <alignment horizontal="left" vertical="center"/>
      <protection/>
    </xf>
    <xf numFmtId="0" fontId="22" fillId="8" borderId="1">
      <alignment horizontal="center" vertical="center"/>
      <protection/>
    </xf>
    <xf numFmtId="0" fontId="21" fillId="19" borderId="1">
      <alignment horizontal="center" vertical="center"/>
      <protection/>
    </xf>
    <xf numFmtId="0" fontId="21" fillId="20" borderId="1">
      <alignment horizontal="center" vertical="center"/>
      <protection/>
    </xf>
    <xf numFmtId="0" fontId="21" fillId="19" borderId="1">
      <alignment horizontal="left" vertical="center"/>
      <protection/>
    </xf>
    <xf numFmtId="0" fontId="21" fillId="20" borderId="1">
      <alignment horizontal="left" vertical="center"/>
      <protection/>
    </xf>
    <xf numFmtId="0" fontId="39" fillId="0" borderId="1">
      <alignment/>
      <protection/>
    </xf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4" borderId="0" applyNumberFormat="0" applyBorder="0" applyAlignment="0" applyProtection="0"/>
    <xf numFmtId="0" fontId="6" fillId="7" borderId="2" applyNumberFormat="0" applyAlignment="0" applyProtection="0"/>
    <xf numFmtId="0" fontId="7" fillId="19" borderId="3" applyNumberFormat="0" applyAlignment="0" applyProtection="0"/>
    <xf numFmtId="0" fontId="8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5" borderId="8" applyNumberFormat="0" applyAlignment="0" applyProtection="0"/>
    <xf numFmtId="0" fontId="14" fillId="0" borderId="0" applyNumberFormat="0" applyFill="0" applyBorder="0" applyAlignment="0" applyProtection="0"/>
    <xf numFmtId="0" fontId="15" fillId="26" borderId="0" applyNumberFormat="0" applyBorder="0" applyAlignment="0" applyProtection="0"/>
    <xf numFmtId="49" fontId="31" fillId="0" borderId="0" applyBorder="0">
      <alignment vertical="top"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7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79" applyFont="1" applyFill="1">
      <alignment/>
      <protection/>
    </xf>
    <xf numFmtId="0" fontId="2" fillId="0" borderId="0" xfId="79" applyFont="1" applyFill="1" applyAlignment="1">
      <alignment/>
      <protection/>
    </xf>
    <xf numFmtId="0" fontId="25" fillId="0" borderId="0" xfId="82" applyFont="1" applyFill="1">
      <alignment/>
      <protection/>
    </xf>
    <xf numFmtId="0" fontId="26" fillId="0" borderId="1" xfId="79" applyFont="1" applyFill="1" applyBorder="1" applyAlignment="1">
      <alignment horizontal="center" vertical="center" wrapText="1"/>
      <protection/>
    </xf>
    <xf numFmtId="0" fontId="26" fillId="0" borderId="11" xfId="79" applyFont="1" applyFill="1" applyBorder="1" applyAlignment="1">
      <alignment horizontal="center" vertical="center" wrapText="1"/>
      <protection/>
    </xf>
    <xf numFmtId="0" fontId="27" fillId="0" borderId="0" xfId="79" applyFont="1" applyFill="1" applyBorder="1" applyAlignment="1">
      <alignment horizontal="center" vertical="center" wrapText="1"/>
      <protection/>
    </xf>
    <xf numFmtId="0" fontId="1" fillId="0" borderId="12" xfId="79" applyFont="1" applyFill="1" applyBorder="1" applyAlignment="1">
      <alignment horizontal="right"/>
      <protection/>
    </xf>
    <xf numFmtId="172" fontId="2" fillId="0" borderId="0" xfId="79" applyNumberFormat="1" applyFont="1" applyFill="1">
      <alignment/>
      <protection/>
    </xf>
    <xf numFmtId="0" fontId="1" fillId="0" borderId="13" xfId="79" applyFont="1" applyFill="1" applyBorder="1" applyAlignment="1">
      <alignment horizontal="right"/>
      <protection/>
    </xf>
    <xf numFmtId="0" fontId="1" fillId="0" borderId="0" xfId="79" applyFont="1" applyFill="1" applyBorder="1" applyAlignment="1">
      <alignment horizontal="right"/>
      <protection/>
    </xf>
    <xf numFmtId="4" fontId="1" fillId="0" borderId="0" xfId="79" applyNumberFormat="1" applyFont="1" applyFill="1" applyBorder="1">
      <alignment/>
      <protection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0" fillId="0" borderId="0" xfId="80" applyNumberFormat="1" applyFont="1" applyFill="1" applyBorder="1">
      <alignment/>
      <protection/>
    </xf>
    <xf numFmtId="0" fontId="25" fillId="0" borderId="0" xfId="82" applyFont="1" applyFill="1" applyBorder="1">
      <alignment/>
      <protection/>
    </xf>
    <xf numFmtId="0" fontId="2" fillId="0" borderId="0" xfId="0" applyFont="1" applyFill="1" applyBorder="1" applyAlignment="1">
      <alignment/>
    </xf>
    <xf numFmtId="4" fontId="0" fillId="0" borderId="0" xfId="81" applyNumberFormat="1" applyFont="1" applyFill="1" applyBorder="1">
      <alignment/>
      <protection/>
    </xf>
    <xf numFmtId="4" fontId="1" fillId="0" borderId="1" xfId="79" applyNumberFormat="1" applyFont="1" applyFill="1" applyBorder="1">
      <alignment/>
      <protection/>
    </xf>
    <xf numFmtId="4" fontId="1" fillId="0" borderId="11" xfId="79" applyNumberFormat="1" applyFont="1" applyFill="1" applyBorder="1">
      <alignment/>
      <protection/>
    </xf>
    <xf numFmtId="4" fontId="1" fillId="0" borderId="14" xfId="79" applyNumberFormat="1" applyFont="1" applyFill="1" applyBorder="1">
      <alignment/>
      <protection/>
    </xf>
    <xf numFmtId="4" fontId="1" fillId="0" borderId="15" xfId="79" applyNumberFormat="1" applyFont="1" applyFill="1" applyBorder="1">
      <alignment/>
      <protection/>
    </xf>
    <xf numFmtId="4" fontId="2" fillId="0" borderId="0" xfId="79" applyNumberFormat="1" applyFont="1" applyFill="1">
      <alignment/>
      <protection/>
    </xf>
    <xf numFmtId="4" fontId="2" fillId="0" borderId="0" xfId="0" applyNumberFormat="1" applyFont="1" applyFill="1" applyBorder="1" applyAlignment="1">
      <alignment/>
    </xf>
    <xf numFmtId="2" fontId="1" fillId="0" borderId="1" xfId="79" applyNumberFormat="1" applyFont="1" applyFill="1" applyBorder="1">
      <alignment/>
      <protection/>
    </xf>
    <xf numFmtId="4" fontId="31" fillId="0" borderId="0" xfId="84" applyNumberFormat="1" applyFont="1" applyFill="1" applyBorder="1" applyAlignment="1" applyProtection="1">
      <alignment horizontal="right" vertical="center" wrapText="1"/>
      <protection/>
    </xf>
    <xf numFmtId="4" fontId="1" fillId="0" borderId="1" xfId="81" applyNumberFormat="1" applyFont="1" applyFill="1" applyBorder="1">
      <alignment/>
      <protection/>
    </xf>
    <xf numFmtId="4" fontId="31" fillId="0" borderId="9" xfId="78" applyNumberFormat="1" applyFont="1" applyFill="1" applyBorder="1" applyAlignment="1" applyProtection="1">
      <alignment horizontal="right" vertical="center"/>
      <protection/>
    </xf>
    <xf numFmtId="17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83" applyFont="1" applyFill="1" applyBorder="1" applyAlignment="1">
      <alignment horizontal="center" vertical="top" wrapText="1"/>
      <protection/>
    </xf>
    <xf numFmtId="0" fontId="1" fillId="0" borderId="1" xfId="83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/>
    </xf>
    <xf numFmtId="0" fontId="34" fillId="0" borderId="12" xfId="79" applyFont="1" applyFill="1" applyBorder="1" applyAlignment="1">
      <alignment horizontal="right"/>
      <protection/>
    </xf>
    <xf numFmtId="2" fontId="1" fillId="0" borderId="11" xfId="79" applyNumberFormat="1" applyFont="1" applyFill="1" applyBorder="1">
      <alignment/>
      <protection/>
    </xf>
    <xf numFmtId="2" fontId="1" fillId="0" borderId="14" xfId="79" applyNumberFormat="1" applyFont="1" applyFill="1" applyBorder="1">
      <alignment/>
      <protection/>
    </xf>
    <xf numFmtId="2" fontId="1" fillId="0" borderId="15" xfId="79" applyNumberFormat="1" applyFont="1" applyFill="1" applyBorder="1">
      <alignment/>
      <protection/>
    </xf>
    <xf numFmtId="0" fontId="40" fillId="0" borderId="12" xfId="79" applyFont="1" applyFill="1" applyBorder="1" applyAlignment="1">
      <alignment horizontal="right"/>
      <protection/>
    </xf>
    <xf numFmtId="174" fontId="1" fillId="28" borderId="1" xfId="0" applyNumberFormat="1" applyFont="1" applyFill="1" applyBorder="1" applyAlignment="1">
      <alignment horizontal="center" vertical="top"/>
    </xf>
    <xf numFmtId="0" fontId="1" fillId="28" borderId="1" xfId="83" applyFont="1" applyFill="1" applyBorder="1" applyAlignment="1">
      <alignment horizontal="left" vertical="top" wrapText="1"/>
      <protection/>
    </xf>
    <xf numFmtId="0" fontId="1" fillId="0" borderId="1" xfId="0" applyNumberFormat="1" applyFont="1" applyFill="1" applyBorder="1" applyAlignment="1">
      <alignment horizontal="center" vertical="center"/>
    </xf>
    <xf numFmtId="174" fontId="40" fillId="0" borderId="1" xfId="0" applyNumberFormat="1" applyFont="1" applyFill="1" applyBorder="1" applyAlignment="1">
      <alignment horizontal="center" vertical="top"/>
    </xf>
    <xf numFmtId="0" fontId="40" fillId="0" borderId="1" xfId="83" applyFont="1" applyFill="1" applyBorder="1" applyAlignment="1">
      <alignment horizontal="center" vertical="top" wrapText="1"/>
      <protection/>
    </xf>
    <xf numFmtId="4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174" fontId="1" fillId="0" borderId="16" xfId="0" applyNumberFormat="1" applyFont="1" applyFill="1" applyBorder="1" applyAlignment="1">
      <alignment horizontal="center" vertical="center"/>
    </xf>
    <xf numFmtId="174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28" fillId="0" borderId="0" xfId="82" applyFont="1" applyFill="1" applyAlignment="1">
      <alignment horizontal="center"/>
      <protection/>
    </xf>
    <xf numFmtId="0" fontId="26" fillId="0" borderId="18" xfId="79" applyFont="1" applyFill="1" applyBorder="1" applyAlignment="1">
      <alignment horizontal="center" vertical="center" wrapText="1"/>
      <protection/>
    </xf>
    <xf numFmtId="0" fontId="26" fillId="0" borderId="12" xfId="79" applyFont="1" applyFill="1" applyBorder="1" applyAlignment="1">
      <alignment horizontal="center" vertical="center" wrapText="1"/>
      <protection/>
    </xf>
    <xf numFmtId="0" fontId="26" fillId="0" borderId="19" xfId="79" applyFont="1" applyFill="1" applyBorder="1" applyAlignment="1">
      <alignment horizontal="center" vertical="center"/>
      <protection/>
    </xf>
    <xf numFmtId="0" fontId="26" fillId="0" borderId="20" xfId="79" applyFont="1" applyFill="1" applyBorder="1" applyAlignment="1">
      <alignment horizontal="center" vertical="center"/>
      <protection/>
    </xf>
    <xf numFmtId="0" fontId="28" fillId="0" borderId="0" xfId="79" applyFont="1" applyFill="1" applyBorder="1" applyAlignment="1">
      <alignment horizont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" xfId="78"/>
    <cellStyle name="Обычный 100" xfId="79"/>
    <cellStyle name="Обычный 2" xfId="80"/>
    <cellStyle name="Обычный 3" xfId="81"/>
    <cellStyle name="Обычный_Лист1" xfId="82"/>
    <cellStyle name="Обычный_стр.1_5" xfId="83"/>
    <cellStyle name="Обычный_Форма3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&#1050;&#1058;&#1056;\&#1089;&#1073;&#1099;&#1090;&#1086;&#1074;&#1072;&#1103;%202019\&#1057;&#1056;&#1069;\&#1055;&#1088;&#1080;&#1083;&#1086;&#1078;&#1077;&#1085;&#1080;&#1077;%201%20&#1087;&#1086;%20&#1101;&#1083;.&#1101;&#1085;.%20&#1080;%20&#1084;&#1086;&#1097;&#1085;&#1086;&#1089;&#1090;&#1080;%202017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&#1050;&#1058;&#1056;\&#1089;&#1073;&#1099;&#1090;&#1086;&#1074;&#1072;&#1103;%202019\&#1057;&#1056;&#1069;\&#1043;&#1086;&#1076;&#1086;&#1074;&#1086;&#1081;%20&#1086;&#1090;&#1095;&#1077;&#1090;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&#1050;&#1058;&#1056;\&#1089;&#1073;&#1099;&#1090;&#1086;&#1074;&#1072;&#1103;%202019\&#1040;&#1088;&#1082;&#1090;&#1080;&#1082;-&#1101;&#1085;&#1077;&#1088;&#1075;&#1086;_2019_&#1089;&#1073;&#1099;&#1090;(&#1101;&#1090;&#1072;&#1083;&#1086;&#1085;&#1099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2017\&#1072;&#1085;&#1072;&#1083;&#1080;&#1090;&#1080;&#1082;&#1072;\4%20&#1082;&#1074;&#1072;&#1088;&#1090;&#1072;&#1083;\&#1057;&#1084;&#1077;&#1090;&#1072;\&#1057;&#1084;&#1077;&#1090;&#1072;_4&#1082;&#1074;_&#1092;&#1072;&#1082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2017\&#1072;&#1085;&#1072;&#1083;&#1080;&#1090;&#1080;&#1082;&#1072;\4%20&#1082;&#1074;&#1072;&#1088;&#1090;&#1072;&#1083;\&#1055;&#1041;&#1059;_2017_4&#1082;&#1074;_&#1092;&#1072;&#1082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2017\&#1072;&#1085;&#1072;&#1083;&#1080;&#1090;&#1080;&#1082;&#1072;\4%20&#1082;&#1074;&#1072;&#1088;&#1090;&#1072;&#1083;\&#1058;&#1088;&#1091;&#1076;\&#1058;&#1088;&#1091;&#1076;%20&#1092;&#1072;&#1082;&#1090;%202017%20&#1040;&#106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7;\&#1050;&#1058;&#1056;\&#1089;&#1073;&#1099;&#1090;&#1086;&#1074;&#1072;&#1103;%202018\&#1069;&#1058;&#1040;&#1051;&#1054;&#1053;%20&#1047;&#1040;&#1058;&#1056;&#1040;&#1058;\&#1088;&#1072;&#1089;&#1095;&#1077;&#1090;%20&#1050;&#1058;&#1056;%20&#1085;&#1072;%20&#1089;&#1086;&#1074;&#1077;&#1097;&#1072;&#1085;&#1080;&#1077;\&#1040;&#1069;%202018%20(&#1101;&#1090;&#1072;&#1083;&#1086;&#1085;&#1099;)%20&#1082;&#1086;&#1088;&#1088;.%20&#1050;&#1058;&#1056;%20(&#1087;&#1086;&#1089;&#1083;&#1077;&#1076;&#1085;&#1103;&#110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1_ДЛЯ УП 2017"/>
      <sheetName val="Пр1_ДЛЯ УП 2018"/>
      <sheetName val="Пр1_ДЛЯ УП 2019"/>
    </sheetNames>
    <sheetDataSet>
      <sheetData sheetId="0">
        <row r="12">
          <cell r="H12">
            <v>4810.968</v>
          </cell>
          <cell r="J12">
            <v>1189.866</v>
          </cell>
          <cell r="K12">
            <v>228506.47</v>
          </cell>
          <cell r="N12">
            <v>239095.44</v>
          </cell>
        </row>
        <row r="13">
          <cell r="H13">
            <v>5062.255999999999</v>
          </cell>
          <cell r="J13">
            <v>1036.194</v>
          </cell>
          <cell r="K13">
            <v>207789.819</v>
          </cell>
          <cell r="N13">
            <v>216375.862</v>
          </cell>
        </row>
        <row r="14">
          <cell r="H14">
            <v>4116.409</v>
          </cell>
          <cell r="J14">
            <v>1122.932</v>
          </cell>
          <cell r="K14">
            <v>227372.293</v>
          </cell>
          <cell r="N14">
            <v>237061.228</v>
          </cell>
        </row>
        <row r="15">
          <cell r="H15">
            <v>4399.977</v>
          </cell>
          <cell r="J15">
            <v>1048.194</v>
          </cell>
          <cell r="K15">
            <v>214929.312</v>
          </cell>
          <cell r="N15">
            <v>223116.941</v>
          </cell>
        </row>
        <row r="16">
          <cell r="H16">
            <v>3991.197</v>
          </cell>
          <cell r="J16">
            <v>1052.66</v>
          </cell>
          <cell r="K16">
            <v>218638.926</v>
          </cell>
          <cell r="N16">
            <v>226200.711</v>
          </cell>
        </row>
        <row r="17">
          <cell r="H17">
            <v>4442.476000000001</v>
          </cell>
          <cell r="J17">
            <v>518.884</v>
          </cell>
          <cell r="K17">
            <v>207014.489</v>
          </cell>
          <cell r="N17">
            <v>212748.916</v>
          </cell>
        </row>
        <row r="19">
          <cell r="H19">
            <v>3019.981</v>
          </cell>
          <cell r="J19">
            <v>229.239</v>
          </cell>
          <cell r="K19">
            <v>209024.678</v>
          </cell>
          <cell r="N19">
            <v>214457.70600000003</v>
          </cell>
        </row>
        <row r="20">
          <cell r="H20">
            <v>3571.483</v>
          </cell>
          <cell r="J20">
            <v>233.069</v>
          </cell>
          <cell r="K20">
            <v>215819.931</v>
          </cell>
          <cell r="N20">
            <v>221601.22000000003</v>
          </cell>
        </row>
        <row r="21">
          <cell r="H21">
            <v>5028.823999999999</v>
          </cell>
          <cell r="J21">
            <v>599.563</v>
          </cell>
          <cell r="K21">
            <v>210132.463</v>
          </cell>
          <cell r="N21">
            <v>216122.13599999997</v>
          </cell>
        </row>
        <row r="22">
          <cell r="H22">
            <v>4093.265</v>
          </cell>
          <cell r="J22">
            <v>1030.467</v>
          </cell>
          <cell r="K22">
            <v>222143.593</v>
          </cell>
          <cell r="N22">
            <v>230666.59</v>
          </cell>
        </row>
        <row r="23">
          <cell r="H23">
            <v>4710.949</v>
          </cell>
          <cell r="J23">
            <v>1078.218</v>
          </cell>
          <cell r="K23">
            <v>219444.386</v>
          </cell>
          <cell r="N23">
            <v>228538.071</v>
          </cell>
        </row>
        <row r="24">
          <cell r="H24">
            <v>5621.371</v>
          </cell>
          <cell r="J24">
            <v>1119.93</v>
          </cell>
          <cell r="K24">
            <v>234386.403</v>
          </cell>
          <cell r="N24">
            <v>244333.444</v>
          </cell>
        </row>
      </sheetData>
      <sheetData sheetId="1">
        <row r="12">
          <cell r="H12">
            <v>5981.900000000001</v>
          </cell>
          <cell r="I12">
            <v>9316.32</v>
          </cell>
          <cell r="J12">
            <v>1267.5</v>
          </cell>
          <cell r="K12">
            <v>218601.68</v>
          </cell>
          <cell r="N12">
            <v>230639.5</v>
          </cell>
        </row>
        <row r="13">
          <cell r="H13">
            <v>5438</v>
          </cell>
          <cell r="I13">
            <v>8154.18</v>
          </cell>
          <cell r="J13">
            <v>1139.369</v>
          </cell>
          <cell r="K13">
            <v>198776.251</v>
          </cell>
          <cell r="N13">
            <v>208437.8</v>
          </cell>
        </row>
        <row r="14">
          <cell r="H14">
            <v>4350.4</v>
          </cell>
          <cell r="I14">
            <v>7310.69</v>
          </cell>
          <cell r="J14">
            <v>1249.458</v>
          </cell>
          <cell r="K14">
            <v>208582.852</v>
          </cell>
          <cell r="N14">
            <v>218613</v>
          </cell>
        </row>
        <row r="15">
          <cell r="H15">
            <v>4350.4</v>
          </cell>
          <cell r="I15">
            <v>6330.79</v>
          </cell>
          <cell r="J15">
            <v>1206.395</v>
          </cell>
          <cell r="K15">
            <v>193512.115</v>
          </cell>
          <cell r="N15">
            <v>201859.3</v>
          </cell>
        </row>
        <row r="16">
          <cell r="H16">
            <v>3806.6000000000004</v>
          </cell>
          <cell r="I16">
            <v>5030.27</v>
          </cell>
          <cell r="J16">
            <v>1121.968</v>
          </cell>
          <cell r="K16">
            <v>197326.362</v>
          </cell>
          <cell r="N16">
            <v>204418.6</v>
          </cell>
        </row>
        <row r="17">
          <cell r="H17">
            <v>4894.2</v>
          </cell>
          <cell r="I17">
            <v>4584.44</v>
          </cell>
          <cell r="J17">
            <v>399.657</v>
          </cell>
          <cell r="K17">
            <v>193357.703</v>
          </cell>
          <cell r="N17">
            <v>198461.80000000002</v>
          </cell>
        </row>
        <row r="18">
          <cell r="C18">
            <v>231</v>
          </cell>
          <cell r="D18">
            <v>230</v>
          </cell>
          <cell r="F18">
            <v>27124.49</v>
          </cell>
          <cell r="G18">
            <v>1236.0100000000002</v>
          </cell>
        </row>
        <row r="19">
          <cell r="H19">
            <v>2719</v>
          </cell>
          <cell r="I19">
            <v>3879.72</v>
          </cell>
          <cell r="J19">
            <v>271.625</v>
          </cell>
          <cell r="K19">
            <v>197548.455</v>
          </cell>
          <cell r="N19">
            <v>202899.8</v>
          </cell>
        </row>
        <row r="20">
          <cell r="H20">
            <v>3806.6</v>
          </cell>
          <cell r="I20">
            <v>4254.83</v>
          </cell>
          <cell r="J20">
            <v>237.352</v>
          </cell>
          <cell r="K20">
            <v>207454.318</v>
          </cell>
          <cell r="N20">
            <v>212866.5</v>
          </cell>
        </row>
        <row r="21">
          <cell r="H21">
            <v>4350.4</v>
          </cell>
          <cell r="I21">
            <v>5499.73</v>
          </cell>
          <cell r="J21">
            <v>642.716</v>
          </cell>
          <cell r="K21">
            <v>215333.454</v>
          </cell>
          <cell r="N21">
            <v>222175.9</v>
          </cell>
        </row>
        <row r="22">
          <cell r="H22">
            <v>4350.400000000001</v>
          </cell>
          <cell r="I22">
            <v>5993.79</v>
          </cell>
          <cell r="J22">
            <v>1067.947</v>
          </cell>
          <cell r="K22">
            <v>232361.763</v>
          </cell>
          <cell r="N22">
            <v>240733.5</v>
          </cell>
        </row>
        <row r="23">
          <cell r="H23">
            <v>4894.2</v>
          </cell>
          <cell r="I23">
            <v>6950.29</v>
          </cell>
          <cell r="J23">
            <v>1187.905</v>
          </cell>
          <cell r="K23">
            <v>236441.105</v>
          </cell>
          <cell r="N23">
            <v>245629.30000000002</v>
          </cell>
        </row>
        <row r="24">
          <cell r="H24">
            <v>5438</v>
          </cell>
          <cell r="I24">
            <v>7734.26</v>
          </cell>
          <cell r="J24">
            <v>1228.46</v>
          </cell>
          <cell r="K24">
            <v>242454.77999999997</v>
          </cell>
          <cell r="N24">
            <v>252507.49999999997</v>
          </cell>
        </row>
        <row r="25">
          <cell r="C25">
            <v>183</v>
          </cell>
          <cell r="D25">
            <v>164</v>
          </cell>
          <cell r="F25">
            <v>24133.75</v>
          </cell>
          <cell r="G25">
            <v>1077.85</v>
          </cell>
        </row>
        <row r="27">
          <cell r="H27">
            <v>9.5979</v>
          </cell>
          <cell r="L27">
            <v>321.08050000000003</v>
          </cell>
          <cell r="N27">
            <v>323.63750000000005</v>
          </cell>
        </row>
        <row r="28">
          <cell r="H28">
            <v>8.7109</v>
          </cell>
          <cell r="L28">
            <v>310.9918999999999</v>
          </cell>
          <cell r="N28">
            <v>311.6288999999999</v>
          </cell>
        </row>
        <row r="29">
          <cell r="H29">
            <v>7.3398</v>
          </cell>
          <cell r="L29">
            <v>300.9045</v>
          </cell>
          <cell r="N29">
            <v>303.3705</v>
          </cell>
        </row>
        <row r="30">
          <cell r="H30">
            <v>7.0811</v>
          </cell>
          <cell r="L30">
            <v>286.5309</v>
          </cell>
          <cell r="N30">
            <v>287.8599</v>
          </cell>
        </row>
        <row r="31">
          <cell r="H31">
            <v>6.1161</v>
          </cell>
          <cell r="L31">
            <v>272.44770000000005</v>
          </cell>
          <cell r="N31">
            <v>273.96970000000005</v>
          </cell>
        </row>
        <row r="32">
          <cell r="H32">
            <v>8.1268</v>
          </cell>
          <cell r="L32">
            <v>278.96740000000005</v>
          </cell>
          <cell r="N32">
            <v>279.16440000000006</v>
          </cell>
        </row>
        <row r="34">
          <cell r="H34">
            <v>4.4651</v>
          </cell>
          <cell r="L34">
            <v>280.2014</v>
          </cell>
          <cell r="N34">
            <v>282.1384</v>
          </cell>
        </row>
        <row r="35">
          <cell r="H35">
            <v>6.5059</v>
          </cell>
          <cell r="L35">
            <v>290.08340000000004</v>
          </cell>
          <cell r="N35">
            <v>291.5624</v>
          </cell>
        </row>
        <row r="36">
          <cell r="H36">
            <v>7.4316</v>
          </cell>
          <cell r="L36">
            <v>317.6298000000001</v>
          </cell>
          <cell r="N36">
            <v>318.8038000000001</v>
          </cell>
        </row>
        <row r="37">
          <cell r="H37">
            <v>7.2113</v>
          </cell>
          <cell r="L37">
            <v>332.4454999999999</v>
          </cell>
          <cell r="N37">
            <v>334.70249999999993</v>
          </cell>
        </row>
        <row r="38">
          <cell r="H38">
            <v>8.0331</v>
          </cell>
          <cell r="L38">
            <v>351.66360000000003</v>
          </cell>
          <cell r="N38">
            <v>353.5126</v>
          </cell>
        </row>
        <row r="39">
          <cell r="H39">
            <v>8.7085</v>
          </cell>
          <cell r="L39">
            <v>351.0521</v>
          </cell>
          <cell r="N39">
            <v>352.9151</v>
          </cell>
        </row>
      </sheetData>
      <sheetData sheetId="2">
        <row r="12">
          <cell r="H12">
            <v>4824.054999999999</v>
          </cell>
          <cell r="I12">
            <v>7876.570000000007</v>
          </cell>
          <cell r="J12">
            <v>1267.55</v>
          </cell>
          <cell r="K12">
            <v>234709</v>
          </cell>
          <cell r="N12">
            <v>245484.457</v>
          </cell>
        </row>
        <row r="13">
          <cell r="H13">
            <v>5072.93</v>
          </cell>
          <cell r="I13">
            <v>7371.180000000022</v>
          </cell>
          <cell r="J13">
            <v>1139.429</v>
          </cell>
          <cell r="K13">
            <v>215333</v>
          </cell>
          <cell r="N13">
            <v>224100.803</v>
          </cell>
        </row>
        <row r="14">
          <cell r="H14">
            <v>4126.35</v>
          </cell>
          <cell r="I14">
            <v>6889.779999999999</v>
          </cell>
          <cell r="J14">
            <v>1249.588</v>
          </cell>
          <cell r="K14">
            <v>228290</v>
          </cell>
          <cell r="N14">
            <v>238124.55599999998</v>
          </cell>
        </row>
        <row r="15">
          <cell r="H15">
            <v>4409.46</v>
          </cell>
          <cell r="I15">
            <v>6173.329999999987</v>
          </cell>
          <cell r="J15">
            <v>1206.445</v>
          </cell>
          <cell r="K15">
            <v>198791</v>
          </cell>
          <cell r="N15">
            <v>206789.443</v>
          </cell>
        </row>
        <row r="16">
          <cell r="H16">
            <v>3999.92</v>
          </cell>
          <cell r="I16">
            <v>5622.969999999972</v>
          </cell>
          <cell r="J16">
            <v>1122.038</v>
          </cell>
          <cell r="K16">
            <v>199774</v>
          </cell>
          <cell r="N16">
            <v>207245.79799999998</v>
          </cell>
        </row>
        <row r="17">
          <cell r="H17">
            <v>4449.94</v>
          </cell>
          <cell r="I17">
            <v>4656.380000000005</v>
          </cell>
          <cell r="J17">
            <v>399.737</v>
          </cell>
          <cell r="K17">
            <v>193985</v>
          </cell>
          <cell r="N17">
            <v>199335.019</v>
          </cell>
        </row>
        <row r="18">
          <cell r="C18">
            <v>275</v>
          </cell>
          <cell r="D18">
            <v>231</v>
          </cell>
          <cell r="F18">
            <v>25051.315</v>
          </cell>
          <cell r="G18">
            <v>1325.3400000000001</v>
          </cell>
        </row>
        <row r="19">
          <cell r="H19">
            <v>3047.845</v>
          </cell>
          <cell r="I19">
            <v>4039.6910000000207</v>
          </cell>
          <cell r="J19">
            <v>271.705</v>
          </cell>
          <cell r="K19">
            <v>194676</v>
          </cell>
          <cell r="N19">
            <v>199950.494</v>
          </cell>
        </row>
        <row r="20">
          <cell r="H20">
            <v>3576.83</v>
          </cell>
          <cell r="I20">
            <v>4218.0500000000175</v>
          </cell>
          <cell r="J20">
            <v>237.422</v>
          </cell>
          <cell r="K20">
            <v>194638</v>
          </cell>
          <cell r="N20">
            <v>200196.25</v>
          </cell>
        </row>
        <row r="21">
          <cell r="H21">
            <v>5037.88</v>
          </cell>
          <cell r="I21">
            <v>5108.109999999986</v>
          </cell>
          <cell r="J21">
            <v>642.726</v>
          </cell>
          <cell r="K21">
            <v>193881</v>
          </cell>
          <cell r="N21">
            <v>199805.493</v>
          </cell>
        </row>
        <row r="22">
          <cell r="H22">
            <v>4107.61</v>
          </cell>
          <cell r="I22">
            <v>6162.189999999973</v>
          </cell>
          <cell r="J22">
            <v>1067.987</v>
          </cell>
          <cell r="K22">
            <v>204642</v>
          </cell>
          <cell r="N22">
            <v>213203.47999999998</v>
          </cell>
        </row>
        <row r="23">
          <cell r="H23">
            <v>4734.61</v>
          </cell>
          <cell r="I23">
            <v>6992.682000000001</v>
          </cell>
          <cell r="J23">
            <v>1187.945</v>
          </cell>
          <cell r="K23">
            <v>202851</v>
          </cell>
          <cell r="N23">
            <v>212007.733</v>
          </cell>
        </row>
        <row r="24">
          <cell r="H24">
            <v>5621.14</v>
          </cell>
          <cell r="I24">
            <v>7754.729999999981</v>
          </cell>
          <cell r="J24">
            <v>1228.57</v>
          </cell>
          <cell r="K24">
            <v>211823</v>
          </cell>
          <cell r="N24">
            <v>221837.43699999998</v>
          </cell>
        </row>
        <row r="25">
          <cell r="C25">
            <v>247</v>
          </cell>
          <cell r="D25">
            <v>167</v>
          </cell>
          <cell r="F25">
            <v>24422.015</v>
          </cell>
          <cell r="G25">
            <v>1289.9</v>
          </cell>
        </row>
        <row r="27">
          <cell r="H27">
            <v>7.72</v>
          </cell>
          <cell r="N27">
            <v>340.342</v>
          </cell>
        </row>
        <row r="28">
          <cell r="H28">
            <v>8.13</v>
          </cell>
          <cell r="N28">
            <v>333.47</v>
          </cell>
        </row>
        <row r="29">
          <cell r="H29">
            <v>6.62</v>
          </cell>
          <cell r="N29">
            <v>326.37199999999996</v>
          </cell>
        </row>
        <row r="30">
          <cell r="H30">
            <v>7.07</v>
          </cell>
          <cell r="N30">
            <v>287.857</v>
          </cell>
        </row>
        <row r="31">
          <cell r="H31">
            <v>6.41</v>
          </cell>
          <cell r="N31">
            <v>278.68</v>
          </cell>
        </row>
        <row r="32">
          <cell r="H32">
            <v>7.13</v>
          </cell>
          <cell r="N32">
            <v>277.235</v>
          </cell>
        </row>
        <row r="34">
          <cell r="H34">
            <v>4.89</v>
          </cell>
          <cell r="N34">
            <v>274.134</v>
          </cell>
        </row>
        <row r="35">
          <cell r="H35">
            <v>5.74</v>
          </cell>
          <cell r="N35">
            <v>271.89</v>
          </cell>
        </row>
        <row r="36">
          <cell r="H36">
            <v>8.08</v>
          </cell>
          <cell r="N36">
            <v>283.167</v>
          </cell>
        </row>
        <row r="37">
          <cell r="H37">
            <v>6.59</v>
          </cell>
          <cell r="N37">
            <v>286.801</v>
          </cell>
        </row>
        <row r="38">
          <cell r="H38">
            <v>7.58</v>
          </cell>
          <cell r="N38">
            <v>299.4800000000001</v>
          </cell>
        </row>
        <row r="39">
          <cell r="H39">
            <v>9.01</v>
          </cell>
          <cell r="N39">
            <v>308.586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1 полугодие"/>
      <sheetName val="07"/>
      <sheetName val="08"/>
      <sheetName val="09"/>
      <sheetName val="10"/>
      <sheetName val="11"/>
      <sheetName val="12"/>
      <sheetName val="2 полугодие"/>
      <sheetName val="Год"/>
      <sheetName val="01 нас"/>
      <sheetName val="02 нас"/>
      <sheetName val="03 нас"/>
      <sheetName val="04 нас"/>
      <sheetName val="05 нас"/>
      <sheetName val="06 нас"/>
      <sheetName val="1 полугодие нас"/>
      <sheetName val="07 нас"/>
      <sheetName val="08 нас"/>
      <sheetName val="09 нас"/>
      <sheetName val="10 нас"/>
      <sheetName val="11 нас"/>
      <sheetName val="12 нас"/>
      <sheetName val="2 полугодие нас"/>
    </sheetNames>
    <sheetDataSet>
      <sheetData sheetId="0">
        <row r="57">
          <cell r="C57">
            <v>3773.8810000000003</v>
          </cell>
        </row>
        <row r="58">
          <cell r="C58">
            <v>3855.4439999999995</v>
          </cell>
        </row>
      </sheetData>
      <sheetData sheetId="1">
        <row r="57">
          <cell r="C57">
            <v>3437.12</v>
          </cell>
        </row>
        <row r="58">
          <cell r="C58">
            <v>3730.6839999999993</v>
          </cell>
        </row>
      </sheetData>
      <sheetData sheetId="2">
        <row r="57">
          <cell r="C57">
            <v>3428.237</v>
          </cell>
        </row>
        <row r="58">
          <cell r="C58">
            <v>3317.575</v>
          </cell>
        </row>
      </sheetData>
      <sheetData sheetId="3">
        <row r="57">
          <cell r="C57">
            <v>3181.312</v>
          </cell>
        </row>
        <row r="58">
          <cell r="C58">
            <v>3221.581</v>
          </cell>
        </row>
      </sheetData>
      <sheetData sheetId="4">
        <row r="57">
          <cell r="C57">
            <v>3085.933</v>
          </cell>
        </row>
        <row r="58">
          <cell r="C58">
            <v>2589.824</v>
          </cell>
        </row>
      </sheetData>
      <sheetData sheetId="5">
        <row r="57">
          <cell r="C57">
            <v>2574.1119999999996</v>
          </cell>
        </row>
        <row r="58">
          <cell r="C58">
            <v>2247.453</v>
          </cell>
        </row>
      </sheetData>
      <sheetData sheetId="7">
        <row r="57">
          <cell r="C57">
            <v>2325.319</v>
          </cell>
        </row>
        <row r="58">
          <cell r="C58">
            <v>1832.811</v>
          </cell>
        </row>
      </sheetData>
      <sheetData sheetId="8">
        <row r="57">
          <cell r="C57">
            <v>2409.188</v>
          </cell>
        </row>
        <row r="58">
          <cell r="C58">
            <v>1941.348</v>
          </cell>
        </row>
      </sheetData>
      <sheetData sheetId="9">
        <row r="57">
          <cell r="C57">
            <v>2681.326</v>
          </cell>
        </row>
        <row r="58">
          <cell r="C58">
            <v>2428.147</v>
          </cell>
        </row>
      </sheetData>
      <sheetData sheetId="10">
        <row r="57">
          <cell r="C57">
            <v>3160.95</v>
          </cell>
        </row>
        <row r="58">
          <cell r="C58">
            <v>2888.8310000000006</v>
          </cell>
        </row>
      </sheetData>
      <sheetData sheetId="11">
        <row r="57">
          <cell r="C57">
            <v>3432.6910000000007</v>
          </cell>
        </row>
        <row r="58">
          <cell r="C58">
            <v>3482.681</v>
          </cell>
        </row>
      </sheetData>
      <sheetData sheetId="12">
        <row r="57">
          <cell r="C57">
            <v>3811.6020000000003</v>
          </cell>
        </row>
        <row r="58">
          <cell r="C58">
            <v>3844.9790000000003</v>
          </cell>
        </row>
      </sheetData>
      <sheetData sheetId="21">
        <row r="12">
          <cell r="C12">
            <v>274.605</v>
          </cell>
        </row>
        <row r="15">
          <cell r="C15">
            <v>25139.773</v>
          </cell>
        </row>
        <row r="17">
          <cell r="C17">
            <v>0</v>
          </cell>
        </row>
        <row r="20">
          <cell r="C20">
            <v>0</v>
          </cell>
        </row>
        <row r="27">
          <cell r="C27">
            <v>1408.9049999999997</v>
          </cell>
        </row>
      </sheetData>
      <sheetData sheetId="28">
        <row r="12">
          <cell r="C12">
            <v>246.922</v>
          </cell>
        </row>
        <row r="15">
          <cell r="C15">
            <v>24454.095999999998</v>
          </cell>
        </row>
        <row r="27">
          <cell r="C27">
            <v>1344.855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обираемость"/>
      <sheetName val="СН насел"/>
      <sheetName val="СН на 2019"/>
      <sheetName val="НВВ нас эт"/>
      <sheetName val="ТВ нас"/>
      <sheetName val="СН проч"/>
      <sheetName val="НВВ проч эт"/>
      <sheetName val="СтЭ(м), ТВ проч"/>
      <sheetName val="СН сети"/>
      <sheetName val="НВВ сети эт"/>
      <sheetName val="ТВ сети"/>
      <sheetName val="ЭОЗ насел"/>
      <sheetName val="ЭОЗ прочие"/>
      <sheetName val="расчет Kz"/>
      <sheetName val="РСД(ГП)"/>
      <sheetName val="РПП(ГП)"/>
    </sheetNames>
    <sheetDataSet>
      <sheetData sheetId="3">
        <row r="16">
          <cell r="I16">
            <v>76158354.54389678</v>
          </cell>
        </row>
      </sheetData>
      <sheetData sheetId="15">
        <row r="13">
          <cell r="E13">
            <v>16411148.599999998</v>
          </cell>
        </row>
      </sheetData>
      <sheetData sheetId="16">
        <row r="10">
          <cell r="C10">
            <v>7361744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мета "/>
      <sheetName val="Смета Пр.,Ком."/>
      <sheetName val="Смета Упр."/>
      <sheetName val="Смета Пр."/>
      <sheetName val="Смета Упр., Ком."/>
      <sheetName val="Смета к БК"/>
      <sheetName val="Смета к БК с ФА"/>
      <sheetName val="Смета к БК Пр.,Ком."/>
      <sheetName val="Смета к БК Упр."/>
      <sheetName val="прочие"/>
      <sheetName val="в пояснительную"/>
      <sheetName val="в пояснит (Пр,Ком)"/>
    </sheetNames>
    <sheetDataSet>
      <sheetData sheetId="1">
        <row r="176">
          <cell r="FD176">
            <v>1441593.5710999998</v>
          </cell>
        </row>
        <row r="442">
          <cell r="FD442">
            <v>4882484.03749</v>
          </cell>
        </row>
        <row r="883">
          <cell r="FD883">
            <v>277.42995</v>
          </cell>
        </row>
        <row r="1409">
          <cell r="FD1409">
            <v>8549.9152</v>
          </cell>
        </row>
        <row r="1446">
          <cell r="FD1446">
            <v>6391501.356699999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ПБУ"/>
      <sheetName val="ПиУ"/>
      <sheetName val="прочие"/>
      <sheetName val="ПБУ для поясн."/>
      <sheetName val="СА ПБУ"/>
      <sheetName val="ПБУ анализ"/>
    </sheetNames>
    <sheetDataSet>
      <sheetData sheetId="1">
        <row r="11">
          <cell r="BG11">
            <v>6411.288462288136</v>
          </cell>
        </row>
        <row r="160">
          <cell r="BG160">
            <v>19.78710558813564</v>
          </cell>
        </row>
        <row r="177">
          <cell r="BG177">
            <v>28.285612110000002</v>
          </cell>
        </row>
        <row r="189">
          <cell r="BG189">
            <v>41.33139126</v>
          </cell>
        </row>
        <row r="207">
          <cell r="BG207">
            <v>0.20271856999999996</v>
          </cell>
        </row>
        <row r="238">
          <cell r="BG238">
            <v>0.536799</v>
          </cell>
        </row>
        <row r="319">
          <cell r="BG319">
            <v>41.78769879895756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отека"/>
      <sheetName val="Cognos_Office_Connection_Cache"/>
      <sheetName val="смета"/>
      <sheetName val="смета упр"/>
      <sheetName val="смета ком"/>
      <sheetName val="отчет по труду"/>
      <sheetName val="отчет по труду (Москва)"/>
      <sheetName val="отчет по труду РСС"/>
      <sheetName val="отчет по труду (рабоч)"/>
      <sheetName val="отчет по труду АУП"/>
      <sheetName val="отчет по труду АУП (Москва)"/>
      <sheetName val="отчет по труду ПРОЧ"/>
      <sheetName val="начисление"/>
      <sheetName val="оплата"/>
      <sheetName val="анализ сметы"/>
      <sheetName val="план по труду"/>
      <sheetName val="план по статьям"/>
      <sheetName val="план по труду 3 кв"/>
      <sheetName val="план по статьям 3 кв"/>
      <sheetName val="план по труду 4 кв"/>
      <sheetName val="план по статьям 4 кв"/>
      <sheetName val="ВСХ"/>
      <sheetName val="Лист1"/>
      <sheetName val="базовая зарплата"/>
      <sheetName val="базовая зарплата 2"/>
    </sheetNames>
    <sheetDataSet>
      <sheetData sheetId="5">
        <row r="34">
          <cell r="AZ34">
            <v>85333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Н насел"/>
      <sheetName val="НВВ нас эт"/>
      <sheetName val="ТВ нас"/>
      <sheetName val="СН проч"/>
      <sheetName val="НВВ проч эт"/>
      <sheetName val="СтЭ(м), ТВ проч"/>
      <sheetName val="СН сети"/>
      <sheetName val="НВВ сети эт"/>
      <sheetName val="ТВ сети"/>
      <sheetName val="ЭОЗ насел"/>
      <sheetName val="ЭОЗ прочие"/>
      <sheetName val="расчет Kz"/>
      <sheetName val="Лист1"/>
    </sheetNames>
    <sheetDataSet>
      <sheetData sheetId="2">
        <row r="23">
          <cell r="M23">
            <v>27935.110800000002</v>
          </cell>
        </row>
        <row r="24">
          <cell r="M24">
            <v>24462.777762440248</v>
          </cell>
        </row>
      </sheetData>
      <sheetData sheetId="5">
        <row r="24">
          <cell r="Q24">
            <v>0</v>
          </cell>
        </row>
      </sheetData>
      <sheetData sheetId="13">
        <row r="15">
          <cell r="C15">
            <v>69120643.56499133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SheetLayoutView="100" zoomScalePageLayoutView="0" workbookViewId="0" topLeftCell="A1">
      <pane xSplit="3" ySplit="5" topLeftCell="D9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5" sqref="D75:F75"/>
    </sheetView>
  </sheetViews>
  <sheetFormatPr defaultColWidth="9.00390625" defaultRowHeight="12.75" outlineLevelRow="1"/>
  <cols>
    <col min="1" max="1" width="9.75390625" style="30" customWidth="1"/>
    <col min="2" max="2" width="54.625" style="30" customWidth="1"/>
    <col min="3" max="3" width="12.25390625" style="30" customWidth="1"/>
    <col min="4" max="4" width="27.625" style="30" customWidth="1"/>
    <col min="5" max="5" width="24.125" style="30" customWidth="1"/>
    <col min="6" max="6" width="25.375" style="30" customWidth="1"/>
    <col min="7" max="7" width="9.125" style="30" customWidth="1"/>
    <col min="8" max="8" width="16.625" style="30" bestFit="1" customWidth="1"/>
    <col min="9" max="10" width="15.375" style="30" bestFit="1" customWidth="1"/>
    <col min="11" max="11" width="14.25390625" style="30" bestFit="1" customWidth="1"/>
    <col min="12" max="16384" width="9.125" style="30" customWidth="1"/>
  </cols>
  <sheetData>
    <row r="1" ht="54" customHeight="1">
      <c r="F1" s="31" t="s">
        <v>27</v>
      </c>
    </row>
    <row r="2" spans="1:6" ht="16.5" customHeight="1">
      <c r="A2" s="56" t="s">
        <v>28</v>
      </c>
      <c r="B2" s="56"/>
      <c r="C2" s="56"/>
      <c r="D2" s="56"/>
      <c r="E2" s="56"/>
      <c r="F2" s="56"/>
    </row>
    <row r="4" spans="4:6" ht="15.75">
      <c r="D4" s="32">
        <v>2017</v>
      </c>
      <c r="E4" s="32">
        <v>2018</v>
      </c>
      <c r="F4" s="32">
        <v>2019</v>
      </c>
    </row>
    <row r="5" spans="1:6" s="34" customFormat="1" ht="47.25">
      <c r="A5" s="33" t="s">
        <v>23</v>
      </c>
      <c r="B5" s="33" t="s">
        <v>0</v>
      </c>
      <c r="C5" s="33" t="s">
        <v>1</v>
      </c>
      <c r="D5" s="33" t="s">
        <v>25</v>
      </c>
      <c r="E5" s="33" t="s">
        <v>29</v>
      </c>
      <c r="F5" s="33" t="s">
        <v>24</v>
      </c>
    </row>
    <row r="6" spans="1:11" s="37" customFormat="1" ht="31.5">
      <c r="A6" s="35" t="s">
        <v>2</v>
      </c>
      <c r="B6" s="46" t="s">
        <v>30</v>
      </c>
      <c r="C6" s="35" t="s">
        <v>14</v>
      </c>
      <c r="D6" s="45">
        <f>D8+D59+D72</f>
        <v>2763187.4220000003</v>
      </c>
      <c r="E6" s="45">
        <f>E8+E59+E72</f>
        <v>2693622.6</v>
      </c>
      <c r="F6" s="45">
        <f>F8+F59+F72</f>
        <v>2621089.533</v>
      </c>
      <c r="H6" s="50"/>
      <c r="I6" s="50"/>
      <c r="J6" s="50"/>
      <c r="K6" s="51"/>
    </row>
    <row r="7" spans="1:10" s="37" customFormat="1" ht="15.75">
      <c r="A7" s="35"/>
      <c r="B7" s="36" t="s">
        <v>26</v>
      </c>
      <c r="C7" s="49"/>
      <c r="D7" s="48"/>
      <c r="E7" s="48"/>
      <c r="F7" s="48"/>
      <c r="H7" s="50"/>
      <c r="I7" s="50"/>
      <c r="J7" s="50"/>
    </row>
    <row r="8" spans="1:6" s="37" customFormat="1" ht="31.5">
      <c r="A8" s="35" t="s">
        <v>3</v>
      </c>
      <c r="B8" s="46" t="s">
        <v>31</v>
      </c>
      <c r="C8" s="35" t="s">
        <v>14</v>
      </c>
      <c r="D8" s="45">
        <f>'17-19'!P10*1000</f>
        <v>52869.156</v>
      </c>
      <c r="E8" s="45">
        <f>'17-19'!P21*1000</f>
        <v>54380.1</v>
      </c>
      <c r="F8" s="45">
        <f>'17-19'!P31*1000</f>
        <v>53008.57000000001</v>
      </c>
    </row>
    <row r="9" spans="1:6" s="37" customFormat="1" ht="15.75">
      <c r="A9" s="35" t="s">
        <v>32</v>
      </c>
      <c r="B9" s="36" t="s">
        <v>33</v>
      </c>
      <c r="C9" s="35" t="s">
        <v>14</v>
      </c>
      <c r="D9" s="29"/>
      <c r="E9" s="29"/>
      <c r="F9" s="29"/>
    </row>
    <row r="10" spans="1:6" s="37" customFormat="1" ht="15.75">
      <c r="A10" s="35"/>
      <c r="B10" s="36" t="s">
        <v>34</v>
      </c>
      <c r="C10" s="35" t="s">
        <v>14</v>
      </c>
      <c r="D10" s="29">
        <f>'17-19'!H10*1000</f>
        <v>26823.283000000003</v>
      </c>
      <c r="E10" s="29">
        <f>'17-19'!H21*1000</f>
        <v>28821.5</v>
      </c>
      <c r="F10" s="29">
        <f>'17-19'!H31*1000</f>
        <v>26882.655</v>
      </c>
    </row>
    <row r="11" spans="1:6" s="37" customFormat="1" ht="15.75">
      <c r="A11" s="35"/>
      <c r="B11" s="36" t="s">
        <v>35</v>
      </c>
      <c r="C11" s="35" t="s">
        <v>14</v>
      </c>
      <c r="D11" s="29">
        <f>'17-19'!O10*1000</f>
        <v>26045.872999999996</v>
      </c>
      <c r="E11" s="29">
        <f>'17-19'!O21*1000</f>
        <v>25558.6</v>
      </c>
      <c r="F11" s="29">
        <f>'17-19'!O31*1000</f>
        <v>26125.915</v>
      </c>
    </row>
    <row r="12" spans="1:6" s="37" customFormat="1" ht="15.75">
      <c r="A12" s="35" t="s">
        <v>36</v>
      </c>
      <c r="B12" s="36" t="s">
        <v>37</v>
      </c>
      <c r="C12" s="35" t="s">
        <v>14</v>
      </c>
      <c r="D12" s="29"/>
      <c r="E12" s="29"/>
      <c r="F12" s="29"/>
    </row>
    <row r="13" spans="1:6" s="37" customFormat="1" ht="15.75">
      <c r="A13" s="35"/>
      <c r="B13" s="36" t="s">
        <v>34</v>
      </c>
      <c r="C13" s="35" t="s">
        <v>14</v>
      </c>
      <c r="D13" s="29"/>
      <c r="E13" s="29"/>
      <c r="F13" s="29"/>
    </row>
    <row r="14" spans="1:6" s="37" customFormat="1" ht="15.75">
      <c r="A14" s="35"/>
      <c r="B14" s="36" t="s">
        <v>35</v>
      </c>
      <c r="C14" s="35" t="s">
        <v>14</v>
      </c>
      <c r="D14" s="29"/>
      <c r="E14" s="29"/>
      <c r="F14" s="29"/>
    </row>
    <row r="15" spans="1:6" s="37" customFormat="1" ht="15.75">
      <c r="A15" s="35"/>
      <c r="B15" s="36" t="s">
        <v>26</v>
      </c>
      <c r="C15" s="35" t="s">
        <v>14</v>
      </c>
      <c r="D15" s="29"/>
      <c r="E15" s="29"/>
      <c r="F15" s="29"/>
    </row>
    <row r="16" spans="1:6" s="38" customFormat="1" ht="80.25" customHeight="1">
      <c r="A16" s="35" t="s">
        <v>38</v>
      </c>
      <c r="B16" s="46" t="s">
        <v>91</v>
      </c>
      <c r="C16" s="35" t="s">
        <v>14</v>
      </c>
      <c r="D16" s="45">
        <f>D18+D19</f>
        <v>521.527</v>
      </c>
      <c r="E16" s="45">
        <f>E18+E19</f>
        <v>414</v>
      </c>
      <c r="F16" s="45">
        <f>F18+F19</f>
        <v>522</v>
      </c>
    </row>
    <row r="17" spans="1:6" s="37" customFormat="1" ht="15.75">
      <c r="A17" s="35" t="s">
        <v>39</v>
      </c>
      <c r="B17" s="36" t="s">
        <v>33</v>
      </c>
      <c r="C17" s="35" t="s">
        <v>14</v>
      </c>
      <c r="D17" s="29"/>
      <c r="E17" s="29"/>
      <c r="F17" s="29"/>
    </row>
    <row r="18" spans="1:6" s="37" customFormat="1" ht="15.75">
      <c r="A18" s="35"/>
      <c r="B18" s="36" t="s">
        <v>34</v>
      </c>
      <c r="C18" s="35" t="s">
        <v>14</v>
      </c>
      <c r="D18" s="29">
        <f>'[2]1 полугодие нас'!$C$12</f>
        <v>274.605</v>
      </c>
      <c r="E18" s="29">
        <f>'[1]Пр1_ДЛЯ УП 2018'!$C$18</f>
        <v>231</v>
      </c>
      <c r="F18" s="29">
        <f>'[1]Пр1_ДЛЯ УП 2019'!$C$18</f>
        <v>275</v>
      </c>
    </row>
    <row r="19" spans="1:6" s="37" customFormat="1" ht="15.75">
      <c r="A19" s="35"/>
      <c r="B19" s="36" t="s">
        <v>35</v>
      </c>
      <c r="C19" s="35" t="s">
        <v>14</v>
      </c>
      <c r="D19" s="29">
        <f>'[2]2 полугодие нас'!$C$12</f>
        <v>246.922</v>
      </c>
      <c r="E19" s="29">
        <f>'[1]Пр1_ДЛЯ УП 2018'!$C$25</f>
        <v>183</v>
      </c>
      <c r="F19" s="29">
        <f>'[1]Пр1_ДЛЯ УП 2019'!$C$25</f>
        <v>247</v>
      </c>
    </row>
    <row r="20" spans="1:6" s="37" customFormat="1" ht="15.75">
      <c r="A20" s="35" t="s">
        <v>40</v>
      </c>
      <c r="B20" s="36" t="s">
        <v>37</v>
      </c>
      <c r="C20" s="35" t="s">
        <v>14</v>
      </c>
      <c r="D20" s="29"/>
      <c r="E20" s="29"/>
      <c r="F20" s="29"/>
    </row>
    <row r="21" spans="1:6" s="37" customFormat="1" ht="15.75">
      <c r="A21" s="35"/>
      <c r="B21" s="36" t="s">
        <v>34</v>
      </c>
      <c r="C21" s="35" t="s">
        <v>14</v>
      </c>
      <c r="D21" s="29"/>
      <c r="E21" s="29"/>
      <c r="F21" s="29"/>
    </row>
    <row r="22" spans="1:6" s="37" customFormat="1" ht="15.75">
      <c r="A22" s="35"/>
      <c r="B22" s="36" t="s">
        <v>35</v>
      </c>
      <c r="C22" s="35" t="s">
        <v>14</v>
      </c>
      <c r="D22" s="29"/>
      <c r="E22" s="29"/>
      <c r="F22" s="29"/>
    </row>
    <row r="23" spans="1:6" s="37" customFormat="1" ht="63">
      <c r="A23" s="35" t="s">
        <v>41</v>
      </c>
      <c r="B23" s="46" t="s">
        <v>92</v>
      </c>
      <c r="C23" s="35" t="s">
        <v>14</v>
      </c>
      <c r="D23" s="45">
        <f>D25+D26</f>
        <v>49593.869</v>
      </c>
      <c r="E23" s="45">
        <f>E25+E26</f>
        <v>51652.240000000005</v>
      </c>
      <c r="F23" s="45">
        <f>F25+F26</f>
        <v>49871.33</v>
      </c>
    </row>
    <row r="24" spans="1:6" s="37" customFormat="1" ht="15.75">
      <c r="A24" s="35" t="s">
        <v>42</v>
      </c>
      <c r="B24" s="36" t="s">
        <v>33</v>
      </c>
      <c r="C24" s="35" t="s">
        <v>14</v>
      </c>
      <c r="D24" s="29"/>
      <c r="E24" s="29"/>
      <c r="F24" s="29"/>
    </row>
    <row r="25" spans="1:6" s="37" customFormat="1" ht="15.75">
      <c r="A25" s="35"/>
      <c r="B25" s="36" t="s">
        <v>34</v>
      </c>
      <c r="C25" s="35" t="s">
        <v>14</v>
      </c>
      <c r="D25" s="29">
        <f>'[2]1 полугодие нас'!$C$15</f>
        <v>25139.773</v>
      </c>
      <c r="E25" s="29">
        <f>'[1]Пр1_ДЛЯ УП 2018'!$F$18+'[1]Пр1_ДЛЯ УП 2018'!$D$18</f>
        <v>27354.49</v>
      </c>
      <c r="F25" s="29">
        <f>'[1]Пр1_ДЛЯ УП 2019'!$F$18+'[1]Пр1_ДЛЯ УП 2019'!$D$18</f>
        <v>25282.315</v>
      </c>
    </row>
    <row r="26" spans="1:6" s="37" customFormat="1" ht="15.75">
      <c r="A26" s="35"/>
      <c r="B26" s="36" t="s">
        <v>35</v>
      </c>
      <c r="C26" s="35" t="s">
        <v>14</v>
      </c>
      <c r="D26" s="29">
        <f>'[2]2 полугодие нас'!$C$15</f>
        <v>24454.095999999998</v>
      </c>
      <c r="E26" s="29">
        <f>'[1]Пр1_ДЛЯ УП 2018'!$F$25+'[1]Пр1_ДЛЯ УП 2018'!$D$25</f>
        <v>24297.75</v>
      </c>
      <c r="F26" s="29">
        <f>'[1]Пр1_ДЛЯ УП 2019'!$F$25+'[1]Пр1_ДЛЯ УП 2019'!$D$25</f>
        <v>24589.015</v>
      </c>
    </row>
    <row r="27" spans="1:6" s="37" customFormat="1" ht="15.75">
      <c r="A27" s="35" t="s">
        <v>43</v>
      </c>
      <c r="B27" s="36" t="s">
        <v>37</v>
      </c>
      <c r="C27" s="35" t="s">
        <v>14</v>
      </c>
      <c r="D27" s="29"/>
      <c r="E27" s="29"/>
      <c r="F27" s="29"/>
    </row>
    <row r="28" spans="1:6" s="37" customFormat="1" ht="15.75">
      <c r="A28" s="35"/>
      <c r="B28" s="36" t="s">
        <v>34</v>
      </c>
      <c r="C28" s="35" t="s">
        <v>14</v>
      </c>
      <c r="D28" s="29"/>
      <c r="E28" s="29"/>
      <c r="F28" s="29"/>
    </row>
    <row r="29" spans="1:6" s="37" customFormat="1" ht="15.75">
      <c r="A29" s="35"/>
      <c r="B29" s="36" t="s">
        <v>35</v>
      </c>
      <c r="C29" s="35" t="s">
        <v>14</v>
      </c>
      <c r="D29" s="29"/>
      <c r="E29" s="29"/>
      <c r="F29" s="29"/>
    </row>
    <row r="30" spans="1:6" s="37" customFormat="1" ht="63.75" customHeight="1">
      <c r="A30" s="35" t="s">
        <v>44</v>
      </c>
      <c r="B30" s="36" t="s">
        <v>93</v>
      </c>
      <c r="C30" s="35" t="s">
        <v>14</v>
      </c>
      <c r="D30" s="29">
        <f>'[2]1 полугодие нас'!$C$17</f>
        <v>0</v>
      </c>
      <c r="E30" s="29">
        <v>0</v>
      </c>
      <c r="F30" s="29">
        <v>0</v>
      </c>
    </row>
    <row r="31" spans="1:6" s="37" customFormat="1" ht="15.75">
      <c r="A31" s="35" t="s">
        <v>45</v>
      </c>
      <c r="B31" s="36" t="s">
        <v>33</v>
      </c>
      <c r="C31" s="35" t="s">
        <v>14</v>
      </c>
      <c r="D31" s="29"/>
      <c r="E31" s="29"/>
      <c r="F31" s="29"/>
    </row>
    <row r="32" spans="1:6" s="37" customFormat="1" ht="15.75">
      <c r="A32" s="35"/>
      <c r="B32" s="36" t="s">
        <v>34</v>
      </c>
      <c r="C32" s="35" t="s">
        <v>14</v>
      </c>
      <c r="D32" s="29"/>
      <c r="E32" s="29"/>
      <c r="F32" s="29"/>
    </row>
    <row r="33" spans="1:6" s="37" customFormat="1" ht="15.75">
      <c r="A33" s="35"/>
      <c r="B33" s="36" t="s">
        <v>35</v>
      </c>
      <c r="C33" s="35" t="s">
        <v>14</v>
      </c>
      <c r="D33" s="29"/>
      <c r="E33" s="29"/>
      <c r="F33" s="29"/>
    </row>
    <row r="34" spans="1:6" s="37" customFormat="1" ht="15.75">
      <c r="A34" s="35" t="s">
        <v>46</v>
      </c>
      <c r="B34" s="36" t="s">
        <v>37</v>
      </c>
      <c r="C34" s="35" t="s">
        <v>14</v>
      </c>
      <c r="D34" s="29"/>
      <c r="E34" s="29"/>
      <c r="F34" s="29"/>
    </row>
    <row r="35" spans="1:6" s="37" customFormat="1" ht="15.75">
      <c r="A35" s="35"/>
      <c r="B35" s="36" t="s">
        <v>34</v>
      </c>
      <c r="C35" s="35" t="s">
        <v>14</v>
      </c>
      <c r="D35" s="29"/>
      <c r="E35" s="29"/>
      <c r="F35" s="29"/>
    </row>
    <row r="36" spans="1:6" s="37" customFormat="1" ht="15.75">
      <c r="A36" s="35"/>
      <c r="B36" s="36" t="s">
        <v>35</v>
      </c>
      <c r="C36" s="35" t="s">
        <v>14</v>
      </c>
      <c r="D36" s="29"/>
      <c r="E36" s="29"/>
      <c r="F36" s="29"/>
    </row>
    <row r="37" spans="1:6" s="37" customFormat="1" ht="79.5" customHeight="1">
      <c r="A37" s="35" t="s">
        <v>47</v>
      </c>
      <c r="B37" s="36" t="s">
        <v>94</v>
      </c>
      <c r="C37" s="35" t="s">
        <v>14</v>
      </c>
      <c r="D37" s="29">
        <f>'[2]1 полугодие нас'!$C$20</f>
        <v>0</v>
      </c>
      <c r="E37" s="29">
        <v>0</v>
      </c>
      <c r="F37" s="29">
        <v>0</v>
      </c>
    </row>
    <row r="38" spans="1:6" s="37" customFormat="1" ht="15.75">
      <c r="A38" s="35" t="s">
        <v>48</v>
      </c>
      <c r="B38" s="36" t="s">
        <v>33</v>
      </c>
      <c r="C38" s="35" t="s">
        <v>14</v>
      </c>
      <c r="D38" s="29"/>
      <c r="E38" s="29"/>
      <c r="F38" s="29"/>
    </row>
    <row r="39" spans="1:6" s="37" customFormat="1" ht="15.75">
      <c r="A39" s="35"/>
      <c r="B39" s="36" t="s">
        <v>34</v>
      </c>
      <c r="C39" s="35" t="s">
        <v>14</v>
      </c>
      <c r="D39" s="29"/>
      <c r="E39" s="29"/>
      <c r="F39" s="29"/>
    </row>
    <row r="40" spans="1:6" s="37" customFormat="1" ht="15.75">
      <c r="A40" s="35"/>
      <c r="B40" s="36" t="s">
        <v>35</v>
      </c>
      <c r="C40" s="35" t="s">
        <v>14</v>
      </c>
      <c r="D40" s="29"/>
      <c r="E40" s="29"/>
      <c r="F40" s="29"/>
    </row>
    <row r="41" spans="1:6" s="37" customFormat="1" ht="15.75">
      <c r="A41" s="35" t="s">
        <v>49</v>
      </c>
      <c r="B41" s="36" t="s">
        <v>37</v>
      </c>
      <c r="C41" s="35" t="s">
        <v>14</v>
      </c>
      <c r="D41" s="29"/>
      <c r="E41" s="29"/>
      <c r="F41" s="29"/>
    </row>
    <row r="42" spans="1:6" ht="15.75">
      <c r="A42" s="35"/>
      <c r="B42" s="36" t="s">
        <v>34</v>
      </c>
      <c r="C42" s="35" t="s">
        <v>14</v>
      </c>
      <c r="D42" s="29"/>
      <c r="E42" s="29"/>
      <c r="F42" s="29"/>
    </row>
    <row r="43" spans="1:6" s="1" customFormat="1" ht="15.75">
      <c r="A43" s="35"/>
      <c r="B43" s="36" t="s">
        <v>35</v>
      </c>
      <c r="C43" s="35" t="s">
        <v>14</v>
      </c>
      <c r="D43" s="29"/>
      <c r="E43" s="29"/>
      <c r="F43" s="29"/>
    </row>
    <row r="44" spans="1:6" s="1" customFormat="1" ht="31.5">
      <c r="A44" s="35" t="s">
        <v>50</v>
      </c>
      <c r="B44" s="36" t="s">
        <v>95</v>
      </c>
      <c r="C44" s="35" t="s">
        <v>14</v>
      </c>
      <c r="D44" s="29">
        <v>0</v>
      </c>
      <c r="E44" s="29">
        <v>0</v>
      </c>
      <c r="F44" s="29">
        <v>0</v>
      </c>
    </row>
    <row r="45" spans="1:6" s="1" customFormat="1" ht="15.75">
      <c r="A45" s="35" t="s">
        <v>51</v>
      </c>
      <c r="B45" s="36" t="s">
        <v>33</v>
      </c>
      <c r="C45" s="35" t="s">
        <v>14</v>
      </c>
      <c r="D45" s="29"/>
      <c r="E45" s="29"/>
      <c r="F45" s="29"/>
    </row>
    <row r="46" spans="1:6" s="1" customFormat="1" ht="15.75">
      <c r="A46" s="35"/>
      <c r="B46" s="36" t="s">
        <v>34</v>
      </c>
      <c r="C46" s="35" t="s">
        <v>14</v>
      </c>
      <c r="D46" s="29"/>
      <c r="E46" s="29"/>
      <c r="F46" s="29"/>
    </row>
    <row r="47" spans="1:6" ht="15.75">
      <c r="A47" s="35"/>
      <c r="B47" s="36" t="s">
        <v>35</v>
      </c>
      <c r="C47" s="35" t="s">
        <v>14</v>
      </c>
      <c r="D47" s="29"/>
      <c r="E47" s="29"/>
      <c r="F47" s="29"/>
    </row>
    <row r="48" spans="1:6" ht="15.75">
      <c r="A48" s="35" t="s">
        <v>52</v>
      </c>
      <c r="B48" s="36" t="s">
        <v>37</v>
      </c>
      <c r="C48" s="35" t="s">
        <v>14</v>
      </c>
      <c r="D48" s="29"/>
      <c r="E48" s="29"/>
      <c r="F48" s="29"/>
    </row>
    <row r="49" spans="1:6" ht="15.75">
      <c r="A49" s="35"/>
      <c r="B49" s="36" t="s">
        <v>34</v>
      </c>
      <c r="C49" s="35" t="s">
        <v>14</v>
      </c>
      <c r="D49" s="29"/>
      <c r="E49" s="29"/>
      <c r="F49" s="29"/>
    </row>
    <row r="50" spans="1:6" ht="15.75">
      <c r="A50" s="35"/>
      <c r="B50" s="36" t="s">
        <v>35</v>
      </c>
      <c r="C50" s="35" t="s">
        <v>14</v>
      </c>
      <c r="D50" s="29"/>
      <c r="E50" s="29"/>
      <c r="F50" s="29"/>
    </row>
    <row r="51" spans="1:6" ht="18" customHeight="1">
      <c r="A51" s="35" t="s">
        <v>53</v>
      </c>
      <c r="B51" s="46" t="s">
        <v>54</v>
      </c>
      <c r="C51" s="35" t="s">
        <v>14</v>
      </c>
      <c r="D51" s="45">
        <f>D53+D54</f>
        <v>2753.7599999999998</v>
      </c>
      <c r="E51" s="45">
        <f>E53+E54</f>
        <v>2313.86</v>
      </c>
      <c r="F51" s="45">
        <f>F53+F54</f>
        <v>2615.2400000000002</v>
      </c>
    </row>
    <row r="52" spans="1:6" ht="15.75">
      <c r="A52" s="35" t="s">
        <v>55</v>
      </c>
      <c r="B52" s="36" t="s">
        <v>33</v>
      </c>
      <c r="C52" s="35" t="s">
        <v>14</v>
      </c>
      <c r="D52" s="29"/>
      <c r="E52" s="29"/>
      <c r="F52" s="29"/>
    </row>
    <row r="53" spans="1:6" ht="15.75">
      <c r="A53" s="35"/>
      <c r="B53" s="36" t="s">
        <v>34</v>
      </c>
      <c r="C53" s="35" t="s">
        <v>14</v>
      </c>
      <c r="D53" s="29">
        <f>'[2]1 полугодие нас'!$C$27</f>
        <v>1408.9049999999997</v>
      </c>
      <c r="E53" s="29">
        <f>'[1]Пр1_ДЛЯ УП 2018'!$G$18</f>
        <v>1236.0100000000002</v>
      </c>
      <c r="F53" s="29">
        <f>'[1]Пр1_ДЛЯ УП 2019'!$G$18</f>
        <v>1325.3400000000001</v>
      </c>
    </row>
    <row r="54" spans="1:6" ht="15.75">
      <c r="A54" s="35"/>
      <c r="B54" s="36" t="s">
        <v>35</v>
      </c>
      <c r="C54" s="35" t="s">
        <v>14</v>
      </c>
      <c r="D54" s="29">
        <f>'[2]2 полугодие нас'!$C$27</f>
        <v>1344.855</v>
      </c>
      <c r="E54" s="29">
        <f>'[1]Пр1_ДЛЯ УП 2018'!$G$25</f>
        <v>1077.85</v>
      </c>
      <c r="F54" s="29">
        <f>'[1]Пр1_ДЛЯ УП 2019'!$G$25</f>
        <v>1289.9</v>
      </c>
    </row>
    <row r="55" spans="1:6" ht="15.75">
      <c r="A55" s="35" t="s">
        <v>56</v>
      </c>
      <c r="B55" s="36" t="s">
        <v>37</v>
      </c>
      <c r="C55" s="35" t="s">
        <v>14</v>
      </c>
      <c r="D55" s="29"/>
      <c r="E55" s="29"/>
      <c r="F55" s="29"/>
    </row>
    <row r="56" spans="1:6" ht="15.75">
      <c r="A56" s="35"/>
      <c r="B56" s="36" t="s">
        <v>34</v>
      </c>
      <c r="C56" s="35" t="s">
        <v>14</v>
      </c>
      <c r="D56" s="29"/>
      <c r="E56" s="29"/>
      <c r="F56" s="29"/>
    </row>
    <row r="57" spans="1:6" ht="15.75">
      <c r="A57" s="35"/>
      <c r="B57" s="36" t="s">
        <v>35</v>
      </c>
      <c r="C57" s="35" t="s">
        <v>14</v>
      </c>
      <c r="D57" s="29"/>
      <c r="E57" s="29"/>
      <c r="F57" s="29"/>
    </row>
    <row r="58" spans="1:6" ht="15.75" hidden="1">
      <c r="A58" s="35"/>
      <c r="B58" s="36"/>
      <c r="C58" s="49" t="s">
        <v>147</v>
      </c>
      <c r="D58" s="48">
        <f>D60+D63+D66+D69</f>
        <v>2698145.0080000004</v>
      </c>
      <c r="E58" s="48">
        <f>E60+E63+E66+E69</f>
        <v>2627810.5</v>
      </c>
      <c r="F58" s="48">
        <f>F63+F66+F69</f>
        <v>2557279.805</v>
      </c>
    </row>
    <row r="59" spans="1:6" ht="63" customHeight="1">
      <c r="A59" s="35" t="s">
        <v>5</v>
      </c>
      <c r="B59" s="46" t="s">
        <v>57</v>
      </c>
      <c r="C59" s="35" t="s">
        <v>14</v>
      </c>
      <c r="D59" s="45">
        <f>'17-19'!P9*1000</f>
        <v>2698145.0080000004</v>
      </c>
      <c r="E59" s="45">
        <f>E60+E63+E66+E69</f>
        <v>2627810.5</v>
      </c>
      <c r="F59" s="45">
        <f>F60+F63+F66+F69</f>
        <v>2557279.805</v>
      </c>
    </row>
    <row r="60" spans="1:6" ht="15.75">
      <c r="A60" s="35"/>
      <c r="B60" s="36" t="s">
        <v>58</v>
      </c>
      <c r="C60" s="35" t="s">
        <v>14</v>
      </c>
      <c r="D60" s="29">
        <f>'17-19'!P5*1000</f>
        <v>35381.358</v>
      </c>
      <c r="E60" s="29">
        <f>E61</f>
        <v>19825.34</v>
      </c>
      <c r="F60" s="29">
        <f>F61+F62</f>
        <v>0</v>
      </c>
    </row>
    <row r="61" spans="1:6" ht="15.75">
      <c r="A61" s="35"/>
      <c r="B61" s="36" t="s">
        <v>34</v>
      </c>
      <c r="C61" s="35" t="s">
        <v>14</v>
      </c>
      <c r="D61" s="29">
        <f>'17-19'!H5*1000</f>
        <v>18962.561</v>
      </c>
      <c r="E61" s="29">
        <v>19825.34</v>
      </c>
      <c r="F61" s="29">
        <v>0</v>
      </c>
    </row>
    <row r="62" spans="1:6" ht="15.75">
      <c r="A62" s="35"/>
      <c r="B62" s="36" t="s">
        <v>35</v>
      </c>
      <c r="C62" s="35" t="s">
        <v>14</v>
      </c>
      <c r="D62" s="29">
        <f>'17-19'!O5*1000</f>
        <v>16418.797</v>
      </c>
      <c r="E62" s="29">
        <v>0</v>
      </c>
      <c r="F62" s="29">
        <v>0</v>
      </c>
    </row>
    <row r="63" spans="1:8" ht="15.75">
      <c r="A63" s="35"/>
      <c r="B63" s="36" t="s">
        <v>59</v>
      </c>
      <c r="C63" s="35" t="s">
        <v>14</v>
      </c>
      <c r="D63" s="29">
        <f>'17-19'!P6*1000</f>
        <v>37301.671</v>
      </c>
      <c r="E63" s="29">
        <f>E64+E65</f>
        <v>55213.97</v>
      </c>
      <c r="F63" s="29">
        <f>'17-19'!P27*1000</f>
        <v>72865.66299999997</v>
      </c>
      <c r="H63" s="52"/>
    </row>
    <row r="64" spans="1:8" ht="15.75">
      <c r="A64" s="35"/>
      <c r="B64" s="36" t="s">
        <v>34</v>
      </c>
      <c r="C64" s="35" t="s">
        <v>14</v>
      </c>
      <c r="D64" s="29">
        <f>'17-19'!H6*1000</f>
        <v>19480.594999999998</v>
      </c>
      <c r="E64" s="29">
        <v>20901.35</v>
      </c>
      <c r="F64" s="29">
        <f>'17-19'!H27*1000</f>
        <v>38590.20999999999</v>
      </c>
      <c r="H64" s="53"/>
    </row>
    <row r="65" spans="1:8" ht="15.75">
      <c r="A65" s="35"/>
      <c r="B65" s="36" t="s">
        <v>35</v>
      </c>
      <c r="C65" s="35" t="s">
        <v>14</v>
      </c>
      <c r="D65" s="29">
        <f>'17-19'!O6*1000</f>
        <v>17821.075999999997</v>
      </c>
      <c r="E65" s="29">
        <f>'17-19'!O17*1000</f>
        <v>34312.62</v>
      </c>
      <c r="F65" s="29">
        <f>'17-19'!O27*1000</f>
        <v>34275.45299999998</v>
      </c>
      <c r="H65" s="53"/>
    </row>
    <row r="66" spans="1:6" ht="15.75">
      <c r="A66" s="35"/>
      <c r="B66" s="36" t="s">
        <v>60</v>
      </c>
      <c r="C66" s="35" t="s">
        <v>14</v>
      </c>
      <c r="D66" s="29">
        <f>'17-19'!P7*1000</f>
        <v>10259.216</v>
      </c>
      <c r="E66" s="29">
        <f>'17-19'!P18*1000</f>
        <v>11020.351999999999</v>
      </c>
      <c r="F66" s="29">
        <f>'17-19'!P28*1000</f>
        <v>11021.142</v>
      </c>
    </row>
    <row r="67" spans="1:6" ht="15.75">
      <c r="A67" s="35"/>
      <c r="B67" s="36" t="s">
        <v>34</v>
      </c>
      <c r="C67" s="35" t="s">
        <v>14</v>
      </c>
      <c r="D67" s="29">
        <f>'17-19'!H7*1000</f>
        <v>5968.7300000000005</v>
      </c>
      <c r="E67" s="29">
        <f>'17-19'!H18*1000</f>
        <v>6384.347</v>
      </c>
      <c r="F67" s="29">
        <f>'17-19'!H28*1000</f>
        <v>6384.786999999999</v>
      </c>
    </row>
    <row r="68" spans="1:6" ht="15.75">
      <c r="A68" s="35"/>
      <c r="B68" s="36" t="s">
        <v>35</v>
      </c>
      <c r="C68" s="35" t="s">
        <v>14</v>
      </c>
      <c r="D68" s="29">
        <f>'17-19'!O7*1000</f>
        <v>4290.486</v>
      </c>
      <c r="E68" s="29">
        <f>'17-19'!O18*1000</f>
        <v>4636.005</v>
      </c>
      <c r="F68" s="29">
        <f>'17-19'!O28*1000</f>
        <v>4636.355</v>
      </c>
    </row>
    <row r="69" spans="1:6" ht="15.75">
      <c r="A69" s="35"/>
      <c r="B69" s="36" t="s">
        <v>61</v>
      </c>
      <c r="C69" s="35" t="s">
        <v>14</v>
      </c>
      <c r="D69" s="29">
        <f>'17-19'!P8*1000</f>
        <v>2615202.7630000003</v>
      </c>
      <c r="E69" s="29">
        <f>'17-19'!P19*1000</f>
        <v>2541750.838</v>
      </c>
      <c r="F69" s="29">
        <f>'17-19'!P29*1000</f>
        <v>2473393</v>
      </c>
    </row>
    <row r="70" spans="1:6" ht="15.75">
      <c r="A70" s="35"/>
      <c r="B70" s="36" t="s">
        <v>34</v>
      </c>
      <c r="C70" s="35" t="s">
        <v>14</v>
      </c>
      <c r="D70" s="29">
        <f>'17-19'!H8*1000</f>
        <v>1304251.309</v>
      </c>
      <c r="E70" s="29">
        <f>'17-19'!H19*1000</f>
        <v>1210156.963</v>
      </c>
      <c r="F70" s="29">
        <f>'17-19'!H29*1000</f>
        <v>1270882</v>
      </c>
    </row>
    <row r="71" spans="1:6" ht="15.75">
      <c r="A71" s="35"/>
      <c r="B71" s="36" t="s">
        <v>35</v>
      </c>
      <c r="C71" s="35" t="s">
        <v>14</v>
      </c>
      <c r="D71" s="29">
        <f>'17-19'!O8*1000</f>
        <v>1310951.454</v>
      </c>
      <c r="E71" s="29">
        <f>'17-19'!O19*1000</f>
        <v>1331593.875</v>
      </c>
      <c r="F71" s="29">
        <f>'17-19'!O29*1000</f>
        <v>1202511</v>
      </c>
    </row>
    <row r="72" spans="1:6" ht="48" customHeight="1">
      <c r="A72" s="35" t="s">
        <v>6</v>
      </c>
      <c r="B72" s="46" t="s">
        <v>62</v>
      </c>
      <c r="C72" s="35" t="s">
        <v>14</v>
      </c>
      <c r="D72" s="45">
        <f>D73+D74</f>
        <v>12173.258</v>
      </c>
      <c r="E72" s="45">
        <f>E73+E74</f>
        <v>11432</v>
      </c>
      <c r="F72" s="45">
        <f>F73+F74</f>
        <v>10801.158</v>
      </c>
    </row>
    <row r="73" spans="1:6" ht="15.75">
      <c r="A73" s="35"/>
      <c r="B73" s="36" t="s">
        <v>63</v>
      </c>
      <c r="C73" s="35" t="s">
        <v>14</v>
      </c>
      <c r="D73" s="29">
        <v>5935.903</v>
      </c>
      <c r="E73" s="29">
        <v>5162</v>
      </c>
      <c r="F73" s="29">
        <v>5223.079</v>
      </c>
    </row>
    <row r="74" spans="1:6" ht="15.75">
      <c r="A74" s="35"/>
      <c r="B74" s="36" t="s">
        <v>64</v>
      </c>
      <c r="C74" s="35" t="s">
        <v>14</v>
      </c>
      <c r="D74" s="29">
        <v>6237.355</v>
      </c>
      <c r="E74" s="29">
        <v>6270</v>
      </c>
      <c r="F74" s="29">
        <v>5578.079</v>
      </c>
    </row>
    <row r="75" spans="1:7" ht="15.75">
      <c r="A75" s="35" t="s">
        <v>8</v>
      </c>
      <c r="B75" s="36" t="s">
        <v>96</v>
      </c>
      <c r="C75" s="35"/>
      <c r="D75" s="29">
        <f>D77+D78+D83</f>
        <v>1.073</v>
      </c>
      <c r="E75" s="29">
        <f>E77+E78+E83</f>
        <v>1.073</v>
      </c>
      <c r="F75" s="29">
        <f>F77+F78+F83</f>
        <v>1.073</v>
      </c>
      <c r="G75" s="14"/>
    </row>
    <row r="76" spans="1:7" ht="15.75">
      <c r="A76" s="35"/>
      <c r="B76" s="36" t="s">
        <v>26</v>
      </c>
      <c r="C76" s="35"/>
      <c r="D76" s="29"/>
      <c r="E76" s="29"/>
      <c r="F76" s="29"/>
      <c r="G76" s="14"/>
    </row>
    <row r="77" spans="1:7" ht="31.5">
      <c r="A77" s="35" t="s">
        <v>9</v>
      </c>
      <c r="B77" s="36" t="s">
        <v>65</v>
      </c>
      <c r="C77" s="35" t="s">
        <v>68</v>
      </c>
      <c r="D77" s="29">
        <v>0.542</v>
      </c>
      <c r="E77" s="29">
        <v>0.542</v>
      </c>
      <c r="F77" s="29">
        <f>E77</f>
        <v>0.542</v>
      </c>
      <c r="G77" s="14"/>
    </row>
    <row r="78" spans="1:7" ht="63">
      <c r="A78" s="35" t="s">
        <v>66</v>
      </c>
      <c r="B78" s="36" t="s">
        <v>67</v>
      </c>
      <c r="C78" s="35" t="s">
        <v>68</v>
      </c>
      <c r="D78" s="29">
        <f>D79+D81+D82</f>
        <v>0.528</v>
      </c>
      <c r="E78" s="29">
        <f>E79+E81+E82</f>
        <v>0.528</v>
      </c>
      <c r="F78" s="29">
        <f>F79+F81+F82</f>
        <v>0.528</v>
      </c>
      <c r="G78" s="14"/>
    </row>
    <row r="79" spans="1:7" ht="15.75">
      <c r="A79" s="35"/>
      <c r="B79" s="36" t="s">
        <v>58</v>
      </c>
      <c r="C79" s="35" t="s">
        <v>68</v>
      </c>
      <c r="D79" s="54">
        <v>0.526</v>
      </c>
      <c r="E79" s="54">
        <v>0.526</v>
      </c>
      <c r="F79" s="54">
        <f>E79</f>
        <v>0.526</v>
      </c>
      <c r="G79" s="57"/>
    </row>
    <row r="80" spans="1:7" ht="15.75">
      <c r="A80" s="35"/>
      <c r="B80" s="36" t="s">
        <v>59</v>
      </c>
      <c r="C80" s="35" t="s">
        <v>68</v>
      </c>
      <c r="D80" s="55"/>
      <c r="E80" s="55"/>
      <c r="F80" s="55"/>
      <c r="G80" s="57"/>
    </row>
    <row r="81" spans="1:7" ht="15.75">
      <c r="A81" s="35"/>
      <c r="B81" s="36" t="s">
        <v>60</v>
      </c>
      <c r="C81" s="35" t="s">
        <v>68</v>
      </c>
      <c r="D81" s="47">
        <v>0.001</v>
      </c>
      <c r="E81" s="47">
        <v>0.001</v>
      </c>
      <c r="F81" s="47">
        <v>0.001</v>
      </c>
      <c r="G81" s="57"/>
    </row>
    <row r="82" spans="1:7" ht="15.75">
      <c r="A82" s="35"/>
      <c r="B82" s="36" t="s">
        <v>61</v>
      </c>
      <c r="C82" s="35" t="s">
        <v>68</v>
      </c>
      <c r="D82" s="13">
        <v>0.001</v>
      </c>
      <c r="E82" s="13">
        <v>0.001</v>
      </c>
      <c r="F82" s="13">
        <v>0.001</v>
      </c>
      <c r="G82" s="14"/>
    </row>
    <row r="83" spans="1:7" ht="47.25">
      <c r="A83" s="35" t="s">
        <v>69</v>
      </c>
      <c r="B83" s="36" t="s">
        <v>70</v>
      </c>
      <c r="C83" s="35" t="s">
        <v>68</v>
      </c>
      <c r="D83" s="13">
        <v>0.003</v>
      </c>
      <c r="E83" s="13">
        <v>0.003</v>
      </c>
      <c r="F83" s="13">
        <v>0.003</v>
      </c>
      <c r="G83" s="14"/>
    </row>
    <row r="84" spans="1:7" ht="31.5">
      <c r="A84" s="35" t="s">
        <v>11</v>
      </c>
      <c r="B84" s="36" t="s">
        <v>97</v>
      </c>
      <c r="C84" s="35"/>
      <c r="D84" s="13">
        <f>D86+D87</f>
        <v>2584</v>
      </c>
      <c r="E84" s="13">
        <f>E86+E87</f>
        <v>2586</v>
      </c>
      <c r="F84" s="13">
        <f>F86+F87</f>
        <v>2572</v>
      </c>
      <c r="G84" s="14"/>
    </row>
    <row r="85" spans="1:7" ht="15.75">
      <c r="A85" s="35"/>
      <c r="B85" s="36" t="s">
        <v>26</v>
      </c>
      <c r="C85" s="35"/>
      <c r="D85" s="13"/>
      <c r="E85" s="13"/>
      <c r="F85" s="13"/>
      <c r="G85" s="14"/>
    </row>
    <row r="86" spans="1:7" ht="31.5">
      <c r="A86" s="35" t="s">
        <v>12</v>
      </c>
      <c r="B86" s="36" t="s">
        <v>71</v>
      </c>
      <c r="C86" s="35" t="s">
        <v>72</v>
      </c>
      <c r="D86" s="13">
        <v>1114</v>
      </c>
      <c r="E86" s="13">
        <v>1093</v>
      </c>
      <c r="F86" s="13">
        <v>1113</v>
      </c>
      <c r="G86" s="14"/>
    </row>
    <row r="87" spans="1:7" ht="63">
      <c r="A87" s="35" t="s">
        <v>13</v>
      </c>
      <c r="B87" s="36" t="s">
        <v>73</v>
      </c>
      <c r="C87" s="35" t="s">
        <v>72</v>
      </c>
      <c r="D87" s="13">
        <f>SUM(D88:D91)</f>
        <v>1470</v>
      </c>
      <c r="E87" s="13">
        <f>SUM(E88:E91)</f>
        <v>1493</v>
      </c>
      <c r="F87" s="13">
        <f>SUM(F88:F91)</f>
        <v>1459</v>
      </c>
      <c r="G87" s="14"/>
    </row>
    <row r="88" spans="1:7" ht="15.75">
      <c r="A88" s="35"/>
      <c r="B88" s="36" t="s">
        <v>58</v>
      </c>
      <c r="C88" s="35" t="s">
        <v>72</v>
      </c>
      <c r="D88" s="58">
        <v>1349</v>
      </c>
      <c r="E88" s="58">
        <v>1372</v>
      </c>
      <c r="F88" s="58">
        <v>1338</v>
      </c>
      <c r="G88" s="14"/>
    </row>
    <row r="89" spans="1:7" ht="15.75">
      <c r="A89" s="35"/>
      <c r="B89" s="36" t="s">
        <v>59</v>
      </c>
      <c r="C89" s="35" t="s">
        <v>72</v>
      </c>
      <c r="D89" s="59"/>
      <c r="E89" s="59"/>
      <c r="F89" s="59"/>
      <c r="G89" s="14"/>
    </row>
    <row r="90" spans="1:7" ht="15.75">
      <c r="A90" s="35"/>
      <c r="B90" s="36" t="s">
        <v>60</v>
      </c>
      <c r="C90" s="35" t="s">
        <v>72</v>
      </c>
      <c r="D90" s="13">
        <v>2</v>
      </c>
      <c r="E90" s="13">
        <v>2</v>
      </c>
      <c r="F90" s="13">
        <v>2</v>
      </c>
      <c r="G90" s="14"/>
    </row>
    <row r="91" spans="1:7" ht="15.75">
      <c r="A91" s="35"/>
      <c r="B91" s="36" t="s">
        <v>61</v>
      </c>
      <c r="C91" s="35" t="s">
        <v>72</v>
      </c>
      <c r="D91" s="13">
        <v>119</v>
      </c>
      <c r="E91" s="13">
        <v>119</v>
      </c>
      <c r="F91" s="13">
        <v>119</v>
      </c>
      <c r="G91" s="14"/>
    </row>
    <row r="92" spans="1:7" ht="15.75">
      <c r="A92" s="35" t="s">
        <v>15</v>
      </c>
      <c r="B92" s="36" t="s">
        <v>74</v>
      </c>
      <c r="C92" s="35" t="s">
        <v>72</v>
      </c>
      <c r="D92" s="13">
        <f>D84</f>
        <v>2584</v>
      </c>
      <c r="E92" s="13">
        <f>E84</f>
        <v>2586</v>
      </c>
      <c r="F92" s="13">
        <f>F84</f>
        <v>2572</v>
      </c>
      <c r="G92" s="14"/>
    </row>
    <row r="93" spans="1:6" ht="31.5" outlineLevel="1">
      <c r="A93" s="35" t="s">
        <v>16</v>
      </c>
      <c r="B93" s="36" t="s">
        <v>75</v>
      </c>
      <c r="C93" s="35" t="s">
        <v>4</v>
      </c>
      <c r="D93" s="39">
        <f>'[4]Смета '!$FD$1446-'[4]Смета '!$FD$1409-'[4]Смета '!$FD$442-'[4]Смета '!$FD$176+'[5]ПБУ'!$BG$189*1000-'[5]ПБУ'!$BG$177*1000+'[5]ПБУ'!$BG$207*1000+'[5]ПБУ'!$BG$238*1000</f>
        <v>72659.12962999988</v>
      </c>
      <c r="E93" s="39">
        <f>'[7]Лист1'!$C$15/1000</f>
        <v>69120.64356499132</v>
      </c>
      <c r="F93" s="39">
        <f>'[3]СН на 2019'!$I$16/1000</f>
        <v>76158.35454389678</v>
      </c>
    </row>
    <row r="94" spans="1:6" ht="31.5" outlineLevel="1">
      <c r="A94" s="35" t="s">
        <v>76</v>
      </c>
      <c r="B94" s="36" t="s">
        <v>17</v>
      </c>
      <c r="C94" s="35"/>
      <c r="D94" s="13"/>
      <c r="E94" s="13"/>
      <c r="F94" s="13"/>
    </row>
    <row r="95" spans="1:6" ht="18" customHeight="1" outlineLevel="1">
      <c r="A95" s="35" t="s">
        <v>77</v>
      </c>
      <c r="B95" s="36" t="s">
        <v>18</v>
      </c>
      <c r="C95" s="35" t="s">
        <v>19</v>
      </c>
      <c r="D95" s="13">
        <v>34</v>
      </c>
      <c r="E95" s="13"/>
      <c r="F95" s="13"/>
    </row>
    <row r="96" spans="1:6" ht="35.25" customHeight="1" outlineLevel="1">
      <c r="A96" s="35" t="s">
        <v>78</v>
      </c>
      <c r="B96" s="36" t="s">
        <v>20</v>
      </c>
      <c r="C96" s="35" t="s">
        <v>21</v>
      </c>
      <c r="D96" s="39">
        <f>'[6]отчет по труду'!$AZ$34/1000</f>
        <v>85.333</v>
      </c>
      <c r="E96" s="39"/>
      <c r="F96" s="39"/>
    </row>
    <row r="97" spans="1:6" ht="31.5" outlineLevel="1">
      <c r="A97" s="35" t="s">
        <v>79</v>
      </c>
      <c r="B97" s="36" t="s">
        <v>22</v>
      </c>
      <c r="C97" s="35"/>
      <c r="D97" s="13"/>
      <c r="E97" s="13"/>
      <c r="F97" s="13"/>
    </row>
    <row r="98" spans="1:6" ht="15.75" customHeight="1" outlineLevel="1">
      <c r="A98" s="35" t="s">
        <v>80</v>
      </c>
      <c r="B98" s="36" t="s">
        <v>81</v>
      </c>
      <c r="C98" s="35" t="s">
        <v>4</v>
      </c>
      <c r="D98" s="13"/>
      <c r="E98" s="13"/>
      <c r="F98" s="13"/>
    </row>
    <row r="99" spans="1:6" ht="16.5" customHeight="1" outlineLevel="1">
      <c r="A99" s="35" t="s">
        <v>82</v>
      </c>
      <c r="B99" s="36" t="s">
        <v>83</v>
      </c>
      <c r="C99" s="35" t="s">
        <v>4</v>
      </c>
      <c r="D99" s="39">
        <f>'[5]ПБУ'!$BG$189*1000-'[5]ПБУ'!$BG$177*1000</f>
        <v>13045.779149999995</v>
      </c>
      <c r="E99" s="39">
        <f>'[7]НВВ нас эт'!$M$23/1000</f>
        <v>27.935110800000004</v>
      </c>
      <c r="F99" s="39">
        <f>'[3]РСД(ГП)'!$E$13/1000</f>
        <v>16411.148599999997</v>
      </c>
    </row>
    <row r="100" spans="1:6" ht="18.75" customHeight="1" outlineLevel="1">
      <c r="A100" s="35" t="s">
        <v>84</v>
      </c>
      <c r="B100" s="36" t="s">
        <v>85</v>
      </c>
      <c r="C100" s="35" t="s">
        <v>4</v>
      </c>
      <c r="D100" s="39">
        <f>'[4]Смета '!$FD$883</f>
        <v>277.42995</v>
      </c>
      <c r="E100" s="39">
        <v>0</v>
      </c>
      <c r="F100" s="39">
        <v>0</v>
      </c>
    </row>
    <row r="101" spans="1:6" ht="17.25" customHeight="1" outlineLevel="1">
      <c r="A101" s="35" t="s">
        <v>86</v>
      </c>
      <c r="B101" s="36" t="s">
        <v>7</v>
      </c>
      <c r="C101" s="35" t="s">
        <v>4</v>
      </c>
      <c r="D101" s="39">
        <f>'[5]ПБУ'!$BG$319*1000</f>
        <v>41787.69879895756</v>
      </c>
      <c r="E101" s="39">
        <f>'[7]НВВ нас эт'!$M$24/1000+'[7]НВВ проч эт'!$Q$24/1000+'[7]НВВ сети эт'!$Q$22/1000</f>
        <v>24.462777762440247</v>
      </c>
      <c r="F101" s="39">
        <f>'[3]РПП(ГП)'!$C$10/1000</f>
        <v>7361.744</v>
      </c>
    </row>
    <row r="102" spans="1:6" ht="30.75" customHeight="1" outlineLevel="1">
      <c r="A102" s="35" t="s">
        <v>87</v>
      </c>
      <c r="B102" s="36" t="s">
        <v>88</v>
      </c>
      <c r="C102" s="35" t="s">
        <v>10</v>
      </c>
      <c r="D102" s="39">
        <f>'[5]ПБУ'!$BG$160/'[5]ПБУ'!$BG$11*100</f>
        <v>0.3086291578444091</v>
      </c>
      <c r="E102" s="39">
        <v>0</v>
      </c>
      <c r="F102" s="39">
        <v>0</v>
      </c>
    </row>
    <row r="103" spans="1:6" ht="52.5" customHeight="1" outlineLevel="1">
      <c r="A103" s="35" t="s">
        <v>89</v>
      </c>
      <c r="B103" s="36" t="s">
        <v>90</v>
      </c>
      <c r="C103" s="35"/>
      <c r="D103" s="13"/>
      <c r="E103" s="13"/>
      <c r="F103" s="13"/>
    </row>
    <row r="104" s="1" customFormat="1" ht="12.75" outlineLevel="1">
      <c r="A104" s="1" t="s">
        <v>142</v>
      </c>
    </row>
    <row r="105" ht="15.75" outlineLevel="1"/>
    <row r="106" spans="1:4" ht="15.75" outlineLevel="1">
      <c r="A106" s="30" t="s">
        <v>135</v>
      </c>
      <c r="D106" s="30" t="s">
        <v>136</v>
      </c>
    </row>
    <row r="107" ht="15.75" outlineLevel="1">
      <c r="D107" s="30" t="s">
        <v>139</v>
      </c>
    </row>
    <row r="108" ht="15.75" outlineLevel="1"/>
    <row r="109" spans="1:4" ht="15.75" outlineLevel="1">
      <c r="A109" s="30" t="s">
        <v>137</v>
      </c>
      <c r="D109" s="30" t="s">
        <v>138</v>
      </c>
    </row>
  </sheetData>
  <sheetProtection/>
  <mergeCells count="8">
    <mergeCell ref="F79:F80"/>
    <mergeCell ref="A2:F2"/>
    <mergeCell ref="G79:G81"/>
    <mergeCell ref="D88:D89"/>
    <mergeCell ref="E88:E89"/>
    <mergeCell ref="F88:F89"/>
    <mergeCell ref="D79:D80"/>
    <mergeCell ref="E79:E80"/>
  </mergeCells>
  <printOptions horizontalCentered="1"/>
  <pageMargins left="0" right="0" top="0.7874015748031497" bottom="0.1968503937007874" header="0.1968503937007874" footer="0.1968503937007874"/>
  <pageSetup blackAndWhite="1" fitToHeight="2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B16" sqref="B16"/>
    </sheetView>
  </sheetViews>
  <sheetFormatPr defaultColWidth="10.00390625" defaultRowHeight="12.75"/>
  <cols>
    <col min="1" max="1" width="29.75390625" style="1" customWidth="1"/>
    <col min="2" max="3" width="13.875" style="1" bestFit="1" customWidth="1"/>
    <col min="4" max="4" width="10.00390625" style="1" customWidth="1"/>
    <col min="5" max="7" width="8.75390625" style="1" customWidth="1"/>
    <col min="8" max="8" width="14.125" style="1" customWidth="1"/>
    <col min="9" max="10" width="8.75390625" style="1" customWidth="1"/>
    <col min="11" max="11" width="11.375" style="1" customWidth="1"/>
    <col min="12" max="12" width="11.75390625" style="1" customWidth="1"/>
    <col min="13" max="13" width="8.75390625" style="1" customWidth="1"/>
    <col min="14" max="14" width="11.375" style="1" customWidth="1"/>
    <col min="15" max="15" width="11.625" style="1" customWidth="1"/>
    <col min="16" max="16" width="10.125" style="1" bestFit="1" customWidth="1"/>
    <col min="17" max="252" width="9.125" style="1" customWidth="1"/>
    <col min="253" max="253" width="29.75390625" style="1" customWidth="1"/>
    <col min="254" max="254" width="12.75390625" style="1" bestFit="1" customWidth="1"/>
    <col min="255" max="255" width="12.00390625" style="1" bestFit="1" customWidth="1"/>
    <col min="256" max="16384" width="10.00390625" style="1" customWidth="1"/>
  </cols>
  <sheetData>
    <row r="1" spans="1:16" ht="18.75">
      <c r="A1" s="60" t="s">
        <v>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52" ht="15.7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15.75" customHeight="1">
      <c r="A3" s="61" t="s">
        <v>99</v>
      </c>
      <c r="B3" s="63" t="s">
        <v>143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R3" s="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47.25">
      <c r="A4" s="62"/>
      <c r="B4" s="5" t="s">
        <v>100</v>
      </c>
      <c r="C4" s="5" t="s">
        <v>101</v>
      </c>
      <c r="D4" s="5" t="s">
        <v>102</v>
      </c>
      <c r="E4" s="5" t="s">
        <v>103</v>
      </c>
      <c r="F4" s="5" t="s">
        <v>104</v>
      </c>
      <c r="G4" s="5" t="s">
        <v>105</v>
      </c>
      <c r="H4" s="5" t="s">
        <v>106</v>
      </c>
      <c r="I4" s="5" t="s">
        <v>107</v>
      </c>
      <c r="J4" s="5" t="s">
        <v>108</v>
      </c>
      <c r="K4" s="5" t="s">
        <v>109</v>
      </c>
      <c r="L4" s="5" t="s">
        <v>110</v>
      </c>
      <c r="M4" s="5" t="s">
        <v>111</v>
      </c>
      <c r="N4" s="5" t="s">
        <v>112</v>
      </c>
      <c r="O4" s="5" t="s">
        <v>113</v>
      </c>
      <c r="P4" s="6" t="s">
        <v>114</v>
      </c>
      <c r="R4" s="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15.75" customHeight="1">
      <c r="A5" s="8" t="s">
        <v>115</v>
      </c>
      <c r="B5" s="25">
        <f>'[2]01'!$C$58/1000</f>
        <v>3.8554439999999994</v>
      </c>
      <c r="C5" s="25">
        <f>'[2]02'!$C$58/1000</f>
        <v>3.7306839999999992</v>
      </c>
      <c r="D5" s="25">
        <f>'[2]03'!$C$58/1000</f>
        <v>3.3175749999999997</v>
      </c>
      <c r="E5" s="25">
        <f>'[2]04'!$C$58/1000</f>
        <v>3.221581</v>
      </c>
      <c r="F5" s="25">
        <f>'[2]05'!$C$58/1000</f>
        <v>2.589824</v>
      </c>
      <c r="G5" s="25">
        <f>'[2]06'!$C$58/1000</f>
        <v>2.247453</v>
      </c>
      <c r="H5" s="25">
        <f aca="true" t="shared" si="0" ref="H5:H11">SUM(B5:G5)</f>
        <v>18.962561</v>
      </c>
      <c r="I5" s="25">
        <f>'[2]07'!$C$58/1000</f>
        <v>1.832811</v>
      </c>
      <c r="J5" s="25">
        <f>'[2]08'!$C$58/1000</f>
        <v>1.9413479999999999</v>
      </c>
      <c r="K5" s="25">
        <f>'[2]09'!$C$58/1000</f>
        <v>2.428147</v>
      </c>
      <c r="L5" s="25">
        <f>'[2]10'!$C$58/1000</f>
        <v>2.8888310000000006</v>
      </c>
      <c r="M5" s="25">
        <f>'[2]11'!$C$58/1000</f>
        <v>3.482681</v>
      </c>
      <c r="N5" s="25">
        <f>'[2]12'!$C$58/1000</f>
        <v>3.8449790000000004</v>
      </c>
      <c r="O5" s="25">
        <f aca="true" t="shared" si="1" ref="O5:O11">SUM(I5:N5)</f>
        <v>16.418796999999998</v>
      </c>
      <c r="P5" s="41">
        <f aca="true" t="shared" si="2" ref="P5:P11">SUM(H5+O5)</f>
        <v>35.381358</v>
      </c>
      <c r="R5" s="9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ht="15.75">
      <c r="A6" s="8" t="s">
        <v>59</v>
      </c>
      <c r="B6" s="25">
        <f>'[2]01'!$C$57/1000</f>
        <v>3.7738810000000003</v>
      </c>
      <c r="C6" s="25">
        <f>'[2]02'!$C$57/1000</f>
        <v>3.4371199999999997</v>
      </c>
      <c r="D6" s="25">
        <f>'[2]03'!$C$57/1000</f>
        <v>3.428237</v>
      </c>
      <c r="E6" s="25">
        <f>'[2]04'!$C$57/1000</f>
        <v>3.1813119999999997</v>
      </c>
      <c r="F6" s="25">
        <f>'[2]05'!$C$57/1000</f>
        <v>3.085933</v>
      </c>
      <c r="G6" s="25">
        <f>'[2]06'!$C$57/1000</f>
        <v>2.5741119999999995</v>
      </c>
      <c r="H6" s="25">
        <f t="shared" si="0"/>
        <v>19.480594999999997</v>
      </c>
      <c r="I6" s="25">
        <f>'[2]07'!$C$57/1000</f>
        <v>2.325319</v>
      </c>
      <c r="J6" s="25">
        <f>'[2]08'!$C$57/1000</f>
        <v>2.409188</v>
      </c>
      <c r="K6" s="25">
        <f>'[2]09'!$C$57/1000</f>
        <v>2.681326</v>
      </c>
      <c r="L6" s="25">
        <f>'[2]10'!$C$57/1000</f>
        <v>3.1609499999999997</v>
      </c>
      <c r="M6" s="25">
        <f>'[2]11'!$C$57/1000</f>
        <v>3.4326910000000006</v>
      </c>
      <c r="N6" s="25">
        <f>'[2]12'!$C$57/1000</f>
        <v>3.811602</v>
      </c>
      <c r="O6" s="25">
        <f t="shared" si="1"/>
        <v>17.821075999999998</v>
      </c>
      <c r="P6" s="41">
        <f t="shared" si="2"/>
        <v>37.301671</v>
      </c>
      <c r="R6" s="9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ht="15.75">
      <c r="A7" s="8" t="s">
        <v>60</v>
      </c>
      <c r="B7" s="25">
        <f>'[1]Пр1_ДЛЯ УП 2017'!$J$12/1000</f>
        <v>1.189866</v>
      </c>
      <c r="C7" s="25">
        <f>'[1]Пр1_ДЛЯ УП 2017'!$J$13/1000</f>
        <v>1.036194</v>
      </c>
      <c r="D7" s="25">
        <f>'[1]Пр1_ДЛЯ УП 2017'!$J$14/1000</f>
        <v>1.122932</v>
      </c>
      <c r="E7" s="25">
        <f>'[1]Пр1_ДЛЯ УП 2017'!$J$15/1000</f>
        <v>1.048194</v>
      </c>
      <c r="F7" s="25">
        <f>'[1]Пр1_ДЛЯ УП 2017'!$J$16/1000</f>
        <v>1.0526600000000002</v>
      </c>
      <c r="G7" s="25">
        <f>'[1]Пр1_ДЛЯ УП 2017'!$J$17/1000</f>
        <v>0.518884</v>
      </c>
      <c r="H7" s="25">
        <f t="shared" si="0"/>
        <v>5.968730000000001</v>
      </c>
      <c r="I7" s="25">
        <f>'[1]Пр1_ДЛЯ УП 2017'!$J$19/1000</f>
        <v>0.229239</v>
      </c>
      <c r="J7" s="25">
        <f>'[1]Пр1_ДЛЯ УП 2017'!$J$20/1000</f>
        <v>0.233069</v>
      </c>
      <c r="K7" s="25">
        <f>'[1]Пр1_ДЛЯ УП 2017'!$J$21/1000</f>
        <v>0.599563</v>
      </c>
      <c r="L7" s="25">
        <f>'[1]Пр1_ДЛЯ УП 2017'!$J$22/1000</f>
        <v>1.030467</v>
      </c>
      <c r="M7" s="25">
        <f>'[1]Пр1_ДЛЯ УП 2017'!$J$23/1000</f>
        <v>1.0782180000000001</v>
      </c>
      <c r="N7" s="25">
        <f>'[1]Пр1_ДЛЯ УП 2017'!$J$24/1000</f>
        <v>1.11993</v>
      </c>
      <c r="O7" s="25">
        <f t="shared" si="1"/>
        <v>4.290486</v>
      </c>
      <c r="P7" s="41">
        <f t="shared" si="2"/>
        <v>10.259216</v>
      </c>
      <c r="R7" s="9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ht="15.75">
      <c r="A8" s="8" t="s">
        <v>116</v>
      </c>
      <c r="B8" s="25">
        <f>'[1]Пр1_ДЛЯ УП 2017'!$K$12/1000</f>
        <v>228.50647</v>
      </c>
      <c r="C8" s="25">
        <f>'[1]Пр1_ДЛЯ УП 2017'!$K$13/1000</f>
        <v>207.789819</v>
      </c>
      <c r="D8" s="25">
        <f>'[1]Пр1_ДЛЯ УП 2017'!$K$14/1000</f>
        <v>227.372293</v>
      </c>
      <c r="E8" s="25">
        <f>'[1]Пр1_ДЛЯ УП 2017'!$K$15/1000</f>
        <v>214.929312</v>
      </c>
      <c r="F8" s="25">
        <f>'[1]Пр1_ДЛЯ УП 2017'!$K$16/1000</f>
        <v>218.638926</v>
      </c>
      <c r="G8" s="25">
        <f>'[1]Пр1_ДЛЯ УП 2017'!$K$17/1000</f>
        <v>207.014489</v>
      </c>
      <c r="H8" s="25">
        <f t="shared" si="0"/>
        <v>1304.251309</v>
      </c>
      <c r="I8" s="25">
        <f>'[1]Пр1_ДЛЯ УП 2017'!$K$19/1000</f>
        <v>209.02467800000002</v>
      </c>
      <c r="J8" s="25">
        <f>'[1]Пр1_ДЛЯ УП 2017'!$K$20/1000</f>
        <v>215.81993100000003</v>
      </c>
      <c r="K8" s="25">
        <f>'[1]Пр1_ДЛЯ УП 2017'!$K$21/1000</f>
        <v>210.132463</v>
      </c>
      <c r="L8" s="25">
        <f>'[1]Пр1_ДЛЯ УП 2017'!$K$22/1000</f>
        <v>222.14359299999998</v>
      </c>
      <c r="M8" s="25">
        <f>'[1]Пр1_ДЛЯ УП 2017'!$K$23/1000</f>
        <v>219.444386</v>
      </c>
      <c r="N8" s="25">
        <f>'[1]Пр1_ДЛЯ УП 2017'!$K$24/1000</f>
        <v>234.386403</v>
      </c>
      <c r="O8" s="25">
        <f t="shared" si="1"/>
        <v>1310.951454</v>
      </c>
      <c r="P8" s="41">
        <f t="shared" si="2"/>
        <v>2615.2027630000002</v>
      </c>
      <c r="R8" s="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ht="15.75">
      <c r="A9" s="40" t="s">
        <v>117</v>
      </c>
      <c r="B9" s="25">
        <f aca="true" t="shared" si="3" ref="B9:G9">SUM(B5:B8)</f>
        <v>237.325661</v>
      </c>
      <c r="C9" s="25">
        <f t="shared" si="3"/>
        <v>215.99381699999998</v>
      </c>
      <c r="D9" s="25">
        <f t="shared" si="3"/>
        <v>235.241037</v>
      </c>
      <c r="E9" s="25">
        <f t="shared" si="3"/>
        <v>222.380399</v>
      </c>
      <c r="F9" s="25">
        <f t="shared" si="3"/>
        <v>225.367343</v>
      </c>
      <c r="G9" s="25">
        <f t="shared" si="3"/>
        <v>212.354938</v>
      </c>
      <c r="H9" s="25">
        <f t="shared" si="0"/>
        <v>1348.663195</v>
      </c>
      <c r="I9" s="25">
        <f aca="true" t="shared" si="4" ref="I9:N9">SUM(I5:I8)</f>
        <v>213.41204700000003</v>
      </c>
      <c r="J9" s="25">
        <f t="shared" si="4"/>
        <v>220.40353600000003</v>
      </c>
      <c r="K9" s="25">
        <f t="shared" si="4"/>
        <v>215.841499</v>
      </c>
      <c r="L9" s="25">
        <f t="shared" si="4"/>
        <v>229.223841</v>
      </c>
      <c r="M9" s="25">
        <f t="shared" si="4"/>
        <v>227.43797600000002</v>
      </c>
      <c r="N9" s="25">
        <f t="shared" si="4"/>
        <v>243.162914</v>
      </c>
      <c r="O9" s="25">
        <f t="shared" si="1"/>
        <v>1349.481813</v>
      </c>
      <c r="P9" s="41">
        <f t="shared" si="2"/>
        <v>2698.1450080000004</v>
      </c>
      <c r="R9" s="9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15.75">
      <c r="A10" s="8" t="s">
        <v>118</v>
      </c>
      <c r="B10" s="25">
        <f>'[1]Пр1_ДЛЯ УП 2017'!$H$12/1000</f>
        <v>4.810968</v>
      </c>
      <c r="C10" s="25">
        <f>'[1]Пр1_ДЛЯ УП 2017'!$H$13/1000</f>
        <v>5.062256</v>
      </c>
      <c r="D10" s="25">
        <f>'[1]Пр1_ДЛЯ УП 2017'!$H$14/1000</f>
        <v>4.116409</v>
      </c>
      <c r="E10" s="25">
        <f>'[1]Пр1_ДЛЯ УП 2017'!$H$15/1000</f>
        <v>4.399977</v>
      </c>
      <c r="F10" s="25">
        <f>'[1]Пр1_ДЛЯ УП 2017'!$H$16/1000</f>
        <v>3.991197</v>
      </c>
      <c r="G10" s="25">
        <f>'[1]Пр1_ДЛЯ УП 2017'!$H$17/1000</f>
        <v>4.442476000000001</v>
      </c>
      <c r="H10" s="25">
        <f t="shared" si="0"/>
        <v>26.823283000000004</v>
      </c>
      <c r="I10" s="25">
        <f>'[1]Пр1_ДЛЯ УП 2017'!$H$19/1000</f>
        <v>3.019981</v>
      </c>
      <c r="J10" s="25">
        <f>'[1]Пр1_ДЛЯ УП 2017'!$H$20/1000</f>
        <v>3.571483</v>
      </c>
      <c r="K10" s="25">
        <f>'[1]Пр1_ДЛЯ УП 2017'!$H$21/1000</f>
        <v>5.028823999999998</v>
      </c>
      <c r="L10" s="25">
        <f>'[1]Пр1_ДЛЯ УП 2017'!$H$22/1000</f>
        <v>4.093265</v>
      </c>
      <c r="M10" s="25">
        <f>'[1]Пр1_ДЛЯ УП 2017'!$H$23/1000</f>
        <v>4.710948999999999</v>
      </c>
      <c r="N10" s="25">
        <f>'[1]Пр1_ДЛЯ УП 2017'!$H$24/1000</f>
        <v>5.621371</v>
      </c>
      <c r="O10" s="25">
        <f t="shared" si="1"/>
        <v>26.045872999999997</v>
      </c>
      <c r="P10" s="41">
        <f t="shared" si="2"/>
        <v>52.869156000000004</v>
      </c>
      <c r="R10" s="2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15.75">
      <c r="A11" s="8" t="s">
        <v>119</v>
      </c>
      <c r="B11" s="25">
        <f>'[1]Пр1_ДЛЯ УП 2017'!$N$12/1000</f>
        <v>239.09544</v>
      </c>
      <c r="C11" s="25">
        <f>'[1]Пр1_ДЛЯ УП 2017'!$N$13/1000</f>
        <v>216.37586199999998</v>
      </c>
      <c r="D11" s="25">
        <f>'[1]Пр1_ДЛЯ УП 2017'!$N$14/1000</f>
        <v>237.061228</v>
      </c>
      <c r="E11" s="25">
        <f>'[1]Пр1_ДЛЯ УП 2017'!$N$15/1000</f>
        <v>223.116941</v>
      </c>
      <c r="F11" s="25">
        <f>'[1]Пр1_ДЛЯ УП 2017'!$N$16/1000</f>
        <v>226.200711</v>
      </c>
      <c r="G11" s="25">
        <f>'[1]Пр1_ДЛЯ УП 2017'!$N$17/1000</f>
        <v>212.748916</v>
      </c>
      <c r="H11" s="25">
        <f t="shared" si="0"/>
        <v>1354.599098</v>
      </c>
      <c r="I11" s="25">
        <f>'[1]Пр1_ДЛЯ УП 2017'!$N$19/1000</f>
        <v>214.45770600000003</v>
      </c>
      <c r="J11" s="25">
        <f>'[1]Пр1_ДЛЯ УП 2017'!$N$20/1000</f>
        <v>221.60122000000004</v>
      </c>
      <c r="K11" s="25">
        <f>'[1]Пр1_ДЛЯ УП 2017'!$N$21/1000</f>
        <v>216.12213599999998</v>
      </c>
      <c r="L11" s="25">
        <f>'[1]Пр1_ДЛЯ УП 2017'!$N$22/1000</f>
        <v>230.66658999999999</v>
      </c>
      <c r="M11" s="25">
        <f>'[1]Пр1_ДЛЯ УП 2017'!$N$23/1000</f>
        <v>228.538071</v>
      </c>
      <c r="N11" s="25">
        <f>'[1]Пр1_ДЛЯ УП 2017'!$N$24/1000</f>
        <v>244.333444</v>
      </c>
      <c r="O11" s="25">
        <f t="shared" si="1"/>
        <v>1355.7191669999997</v>
      </c>
      <c r="P11" s="41">
        <f t="shared" si="2"/>
        <v>2710.318265</v>
      </c>
      <c r="R11" s="2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16.5" thickBot="1">
      <c r="A12" s="10" t="s">
        <v>120</v>
      </c>
      <c r="B12" s="42">
        <f aca="true" t="shared" si="5" ref="B12:O12">SUM(B9:B11)</f>
        <v>481.232069</v>
      </c>
      <c r="C12" s="42">
        <f t="shared" si="5"/>
        <v>437.43193499999995</v>
      </c>
      <c r="D12" s="42">
        <f t="shared" si="5"/>
        <v>476.418674</v>
      </c>
      <c r="E12" s="42">
        <f t="shared" si="5"/>
        <v>449.89731700000004</v>
      </c>
      <c r="F12" s="42">
        <f t="shared" si="5"/>
        <v>455.559251</v>
      </c>
      <c r="G12" s="42">
        <f t="shared" si="5"/>
        <v>429.54633</v>
      </c>
      <c r="H12" s="42">
        <f t="shared" si="5"/>
        <v>2730.085576</v>
      </c>
      <c r="I12" s="42">
        <f t="shared" si="5"/>
        <v>430.8897340000001</v>
      </c>
      <c r="J12" s="42">
        <f t="shared" si="5"/>
        <v>445.5762390000001</v>
      </c>
      <c r="K12" s="42">
        <f t="shared" si="5"/>
        <v>436.99245899999994</v>
      </c>
      <c r="L12" s="42">
        <f t="shared" si="5"/>
        <v>463.983696</v>
      </c>
      <c r="M12" s="42">
        <f t="shared" si="5"/>
        <v>460.686996</v>
      </c>
      <c r="N12" s="42">
        <f t="shared" si="5"/>
        <v>493.117729</v>
      </c>
      <c r="O12" s="42">
        <f t="shared" si="5"/>
        <v>2731.2468529999996</v>
      </c>
      <c r="P12" s="43">
        <f>SUM(P9:P11)</f>
        <v>5461.332429</v>
      </c>
      <c r="R12" s="2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16.5" thickBo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R13" s="2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ht="15.75" customHeight="1">
      <c r="A14" s="61" t="s">
        <v>99</v>
      </c>
      <c r="B14" s="63" t="s">
        <v>145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R14" s="2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ht="52.5" customHeight="1">
      <c r="A15" s="62"/>
      <c r="B15" s="5" t="s">
        <v>121</v>
      </c>
      <c r="C15" s="5" t="s">
        <v>122</v>
      </c>
      <c r="D15" s="5" t="s">
        <v>123</v>
      </c>
      <c r="E15" s="5" t="s">
        <v>124</v>
      </c>
      <c r="F15" s="5" t="s">
        <v>125</v>
      </c>
      <c r="G15" s="5" t="s">
        <v>126</v>
      </c>
      <c r="H15" s="5" t="s">
        <v>106</v>
      </c>
      <c r="I15" s="5" t="s">
        <v>127</v>
      </c>
      <c r="J15" s="5" t="s">
        <v>128</v>
      </c>
      <c r="K15" s="5" t="s">
        <v>129</v>
      </c>
      <c r="L15" s="5" t="s">
        <v>130</v>
      </c>
      <c r="M15" s="5" t="s">
        <v>131</v>
      </c>
      <c r="N15" s="5" t="s">
        <v>132</v>
      </c>
      <c r="O15" s="5" t="s">
        <v>113</v>
      </c>
      <c r="P15" s="6" t="s">
        <v>133</v>
      </c>
      <c r="Q15" s="2"/>
      <c r="R15" s="2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ht="15.75" customHeight="1">
      <c r="A16" s="8" t="s">
        <v>115</v>
      </c>
      <c r="B16" s="19">
        <f>'[1]Пр1_ДЛЯ УП 2018'!$I$12*'[1]Пр1_ДЛЯ УП 2017'!$P$12/1000</f>
        <v>0</v>
      </c>
      <c r="C16" s="19">
        <f>'[1]Пр1_ДЛЯ УП 2018'!$I$13*'[1]Пр1_ДЛЯ УП 2017'!$P$13/1000</f>
        <v>0</v>
      </c>
      <c r="D16" s="19">
        <f>'[1]Пр1_ДЛЯ УП 2018'!$I$14*'[1]Пр1_ДЛЯ УП 2017'!$P$14/1000</f>
        <v>0</v>
      </c>
      <c r="E16" s="19">
        <f>'[1]Пр1_ДЛЯ УП 2018'!$I$15*'[1]Пр1_ДЛЯ УП 2017'!$P$15/1000</f>
        <v>0</v>
      </c>
      <c r="F16" s="19">
        <f>'[1]Пр1_ДЛЯ УП 2018'!$I$16*'[1]Пр1_ДЛЯ УП 2017'!$P$16/1000</f>
        <v>0</v>
      </c>
      <c r="G16" s="19">
        <f>'[1]Пр1_ДЛЯ УП 2018'!$I$17*'[1]Пр1_ДЛЯ УП 2017'!$P$17/1000</f>
        <v>0</v>
      </c>
      <c r="H16" s="19">
        <f aca="true" t="shared" si="6" ref="H16:H22">SUM(B16:G16)</f>
        <v>0</v>
      </c>
      <c r="I16" s="19"/>
      <c r="J16" s="19"/>
      <c r="K16" s="19"/>
      <c r="L16" s="19"/>
      <c r="M16" s="19"/>
      <c r="N16" s="19"/>
      <c r="O16" s="19">
        <f aca="true" t="shared" si="7" ref="O16:O22">SUM(I16:N16)</f>
        <v>0</v>
      </c>
      <c r="P16" s="20">
        <f>SUM(H16+O16)</f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ht="15.75">
      <c r="A17" s="8" t="s">
        <v>59</v>
      </c>
      <c r="B17" s="19">
        <f>'[1]Пр1_ДЛЯ УП 2018'!$I$12*'[1]Пр1_ДЛЯ УП 2017'!$Q$12/1000</f>
        <v>0</v>
      </c>
      <c r="C17" s="19">
        <f>'[1]Пр1_ДЛЯ УП 2018'!$I$13*'[1]Пр1_ДЛЯ УП 2017'!$Q$13/1000</f>
        <v>0</v>
      </c>
      <c r="D17" s="19">
        <f>'[1]Пр1_ДЛЯ УП 2018'!$I$14*'[1]Пр1_ДЛЯ УП 2017'!$Q$14/1000</f>
        <v>0</v>
      </c>
      <c r="E17" s="19">
        <f>'[1]Пр1_ДЛЯ УП 2018'!$I$15*'[1]Пр1_ДЛЯ УП 2017'!$Q$15/1000</f>
        <v>0</v>
      </c>
      <c r="F17" s="19">
        <f>'[1]Пр1_ДЛЯ УП 2018'!$I$16*'[1]Пр1_ДЛЯ УП 2017'!$Q$16/1000</f>
        <v>0</v>
      </c>
      <c r="G17" s="19">
        <f>'[1]Пр1_ДЛЯ УП 2018'!$I$17*'[1]Пр1_ДЛЯ УП 2017'!$Q$17/1000</f>
        <v>0</v>
      </c>
      <c r="H17" s="19">
        <f t="shared" si="6"/>
        <v>0</v>
      </c>
      <c r="I17" s="19">
        <f>'[1]Пр1_ДЛЯ УП 2018'!$I$19/1000</f>
        <v>3.87972</v>
      </c>
      <c r="J17" s="19">
        <f>'[1]Пр1_ДЛЯ УП 2018'!$I$20/1000</f>
        <v>4.25483</v>
      </c>
      <c r="K17" s="19">
        <f>'[1]Пр1_ДЛЯ УП 2018'!$I$21/1000</f>
        <v>5.49973</v>
      </c>
      <c r="L17" s="19">
        <f>'[1]Пр1_ДЛЯ УП 2018'!$I$22/1000</f>
        <v>5.99379</v>
      </c>
      <c r="M17" s="19">
        <f>'[1]Пр1_ДЛЯ УП 2018'!$I$23/1000</f>
        <v>6.95029</v>
      </c>
      <c r="N17" s="19">
        <f>'[1]Пр1_ДЛЯ УП 2018'!$I$24/1000</f>
        <v>7.73426</v>
      </c>
      <c r="O17" s="19">
        <f t="shared" si="7"/>
        <v>34.31262</v>
      </c>
      <c r="P17" s="20">
        <f>SUM(H17+O17)</f>
        <v>34.31262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ht="15.75">
      <c r="A18" s="8" t="s">
        <v>60</v>
      </c>
      <c r="B18" s="19">
        <f>'[1]Пр1_ДЛЯ УП 2018'!J12/1000</f>
        <v>1.2675</v>
      </c>
      <c r="C18" s="19">
        <f>'[1]Пр1_ДЛЯ УП 2018'!J13/1000</f>
        <v>1.1393689999999999</v>
      </c>
      <c r="D18" s="19">
        <f>'[1]Пр1_ДЛЯ УП 2018'!J14/1000</f>
        <v>1.2494580000000002</v>
      </c>
      <c r="E18" s="19">
        <f>'[1]Пр1_ДЛЯ УП 2018'!J15/1000</f>
        <v>1.2063949999999999</v>
      </c>
      <c r="F18" s="19">
        <f>'[1]Пр1_ДЛЯ УП 2018'!J16/1000</f>
        <v>1.121968</v>
      </c>
      <c r="G18" s="19">
        <f>'[1]Пр1_ДЛЯ УП 2018'!J17/1000</f>
        <v>0.399657</v>
      </c>
      <c r="H18" s="19">
        <f t="shared" si="6"/>
        <v>6.384347</v>
      </c>
      <c r="I18" s="19">
        <f>'[1]Пр1_ДЛЯ УП 2018'!J19/1000</f>
        <v>0.271625</v>
      </c>
      <c r="J18" s="19">
        <f>'[1]Пр1_ДЛЯ УП 2018'!J20/1000</f>
        <v>0.237352</v>
      </c>
      <c r="K18" s="19">
        <f>'[1]Пр1_ДЛЯ УП 2018'!J21/1000</f>
        <v>0.642716</v>
      </c>
      <c r="L18" s="19">
        <f>'[1]Пр1_ДЛЯ УП 2018'!J22/1000</f>
        <v>1.067947</v>
      </c>
      <c r="M18" s="19">
        <f>'[1]Пр1_ДЛЯ УП 2018'!J23/1000</f>
        <v>1.187905</v>
      </c>
      <c r="N18" s="19">
        <f>'[1]Пр1_ДЛЯ УП 2018'!J24/1000</f>
        <v>1.22846</v>
      </c>
      <c r="O18" s="19">
        <f t="shared" si="7"/>
        <v>4.636005</v>
      </c>
      <c r="P18" s="20">
        <f>SUM(H18+O18)</f>
        <v>11.020351999999999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ht="15.75">
      <c r="A19" s="8" t="s">
        <v>116</v>
      </c>
      <c r="B19" s="19">
        <f>'[1]Пр1_ДЛЯ УП 2018'!K12/1000</f>
        <v>218.60168</v>
      </c>
      <c r="C19" s="19">
        <f>'[1]Пр1_ДЛЯ УП 2018'!K13/1000</f>
        <v>198.776251</v>
      </c>
      <c r="D19" s="19">
        <f>'[1]Пр1_ДЛЯ УП 2018'!K14/1000</f>
        <v>208.582852</v>
      </c>
      <c r="E19" s="19">
        <f>'[1]Пр1_ДЛЯ УП 2018'!K15/1000</f>
        <v>193.512115</v>
      </c>
      <c r="F19" s="19">
        <f>'[1]Пр1_ДЛЯ УП 2018'!K16/1000</f>
        <v>197.326362</v>
      </c>
      <c r="G19" s="19">
        <f>'[1]Пр1_ДЛЯ УП 2018'!K17/1000</f>
        <v>193.35770300000001</v>
      </c>
      <c r="H19" s="19">
        <f t="shared" si="6"/>
        <v>1210.156963</v>
      </c>
      <c r="I19" s="19">
        <f>'[1]Пр1_ДЛЯ УП 2018'!K19/1000</f>
        <v>197.548455</v>
      </c>
      <c r="J19" s="19">
        <f>'[1]Пр1_ДЛЯ УП 2018'!K20/1000</f>
        <v>207.454318</v>
      </c>
      <c r="K19" s="19">
        <f>'[1]Пр1_ДЛЯ УП 2018'!K21/1000</f>
        <v>215.333454</v>
      </c>
      <c r="L19" s="19">
        <f>'[1]Пр1_ДЛЯ УП 2018'!K22/1000</f>
        <v>232.361763</v>
      </c>
      <c r="M19" s="19">
        <f>'[1]Пр1_ДЛЯ УП 2018'!K23/1000</f>
        <v>236.44110500000002</v>
      </c>
      <c r="N19" s="19">
        <f>'[1]Пр1_ДЛЯ УП 2018'!K24/1000</f>
        <v>242.45477999999997</v>
      </c>
      <c r="O19" s="19">
        <f t="shared" si="7"/>
        <v>1331.593875</v>
      </c>
      <c r="P19" s="20">
        <f>SUM(H19+O19)</f>
        <v>2541.750838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ht="15.75">
      <c r="A20" s="40" t="s">
        <v>117</v>
      </c>
      <c r="B20" s="25">
        <f aca="true" t="shared" si="8" ref="B20:G20">SUM(B16:B19)</f>
        <v>219.86918</v>
      </c>
      <c r="C20" s="25">
        <f t="shared" si="8"/>
        <v>199.91562</v>
      </c>
      <c r="D20" s="25">
        <f t="shared" si="8"/>
        <v>209.83231</v>
      </c>
      <c r="E20" s="25">
        <f t="shared" si="8"/>
        <v>194.71850999999998</v>
      </c>
      <c r="F20" s="25">
        <f t="shared" si="8"/>
        <v>198.44833</v>
      </c>
      <c r="G20" s="25">
        <f t="shared" si="8"/>
        <v>193.75736</v>
      </c>
      <c r="H20" s="25">
        <f>SUM(B20:G20)</f>
        <v>1216.54131</v>
      </c>
      <c r="I20" s="25">
        <f aca="true" t="shared" si="9" ref="I20:N20">SUM(I16:I19)</f>
        <v>201.69979999999998</v>
      </c>
      <c r="J20" s="25">
        <f t="shared" si="9"/>
        <v>211.94650000000001</v>
      </c>
      <c r="K20" s="25">
        <f t="shared" si="9"/>
        <v>221.4759</v>
      </c>
      <c r="L20" s="25">
        <f t="shared" si="9"/>
        <v>239.4235</v>
      </c>
      <c r="M20" s="25">
        <f t="shared" si="9"/>
        <v>244.57930000000002</v>
      </c>
      <c r="N20" s="25">
        <f t="shared" si="9"/>
        <v>251.41749999999996</v>
      </c>
      <c r="O20" s="25">
        <f>SUM(I20:N20)</f>
        <v>1370.5425</v>
      </c>
      <c r="P20" s="41">
        <f>SUM(H20+O20)</f>
        <v>2587.08381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ht="15.75">
      <c r="A21" s="8" t="s">
        <v>118</v>
      </c>
      <c r="B21" s="19">
        <f>'[1]Пр1_ДЛЯ УП 2018'!$H$12/1000</f>
        <v>5.9819</v>
      </c>
      <c r="C21" s="19">
        <f>'[1]Пр1_ДЛЯ УП 2018'!$H$13/1000</f>
        <v>5.438</v>
      </c>
      <c r="D21" s="19">
        <f>'[1]Пр1_ДЛЯ УП 2018'!$H$14/1000</f>
        <v>4.3504</v>
      </c>
      <c r="E21" s="19">
        <f>'[1]Пр1_ДЛЯ УП 2018'!$H$15/1000</f>
        <v>4.3504</v>
      </c>
      <c r="F21" s="19">
        <f>'[1]Пр1_ДЛЯ УП 2018'!$H$16/1000</f>
        <v>3.8066000000000004</v>
      </c>
      <c r="G21" s="19">
        <f>'[1]Пр1_ДЛЯ УП 2018'!$H$17/1000</f>
        <v>4.8942</v>
      </c>
      <c r="H21" s="19">
        <f t="shared" si="6"/>
        <v>28.8215</v>
      </c>
      <c r="I21" s="19">
        <f>'[1]Пр1_ДЛЯ УП 2018'!$H$19/1000</f>
        <v>2.719</v>
      </c>
      <c r="J21" s="19">
        <f>'[1]Пр1_ДЛЯ УП 2018'!$H$20/1000</f>
        <v>3.8066</v>
      </c>
      <c r="K21" s="19">
        <f>'[1]Пр1_ДЛЯ УП 2018'!$H$21/1000</f>
        <v>4.3504</v>
      </c>
      <c r="L21" s="19">
        <f>'[1]Пр1_ДЛЯ УП 2018'!$H$22/1000</f>
        <v>4.3504000000000005</v>
      </c>
      <c r="M21" s="19">
        <f>'[1]Пр1_ДЛЯ УП 2018'!$H$23/1000</f>
        <v>4.8942</v>
      </c>
      <c r="N21" s="19">
        <f>'[1]Пр1_ДЛЯ УП 2018'!$H$24/1000</f>
        <v>5.438</v>
      </c>
      <c r="O21" s="19">
        <f t="shared" si="7"/>
        <v>25.5586</v>
      </c>
      <c r="P21" s="20">
        <f>H21+O21</f>
        <v>54.3801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ht="15.75">
      <c r="A22" s="8" t="s">
        <v>119</v>
      </c>
      <c r="B22" s="19">
        <f>'[1]Пр1_ДЛЯ УП 2018'!$N$12/1000</f>
        <v>230.6395</v>
      </c>
      <c r="C22" s="19">
        <f>'[1]Пр1_ДЛЯ УП 2018'!$N$13/1000</f>
        <v>208.43779999999998</v>
      </c>
      <c r="D22" s="19">
        <f>'[1]Пр1_ДЛЯ УП 2018'!$N$14/1000</f>
        <v>218.613</v>
      </c>
      <c r="E22" s="19">
        <f>'[1]Пр1_ДЛЯ УП 2018'!$N$15/1000</f>
        <v>201.8593</v>
      </c>
      <c r="F22" s="19">
        <f>'[1]Пр1_ДЛЯ УП 2018'!$N$16/1000</f>
        <v>204.4186</v>
      </c>
      <c r="G22" s="19">
        <f>'[1]Пр1_ДЛЯ УП 2018'!$N$17/1000</f>
        <v>198.4618</v>
      </c>
      <c r="H22" s="19">
        <f t="shared" si="6"/>
        <v>1262.43</v>
      </c>
      <c r="I22" s="19">
        <f>'[1]Пр1_ДЛЯ УП 2018'!$N$19/1000</f>
        <v>202.8998</v>
      </c>
      <c r="J22" s="19">
        <f>'[1]Пр1_ДЛЯ УП 2018'!$N$20/1000</f>
        <v>212.8665</v>
      </c>
      <c r="K22" s="19">
        <f>'[1]Пр1_ДЛЯ УП 2018'!$N$21/1000</f>
        <v>222.17589999999998</v>
      </c>
      <c r="L22" s="19">
        <f>'[1]Пр1_ДЛЯ УП 2018'!$N$22/1000</f>
        <v>240.7335</v>
      </c>
      <c r="M22" s="19">
        <f>'[1]Пр1_ДЛЯ УП 2018'!$N$23/1000</f>
        <v>245.62930000000003</v>
      </c>
      <c r="N22" s="19">
        <f>'[1]Пр1_ДЛЯ УП 2018'!$N$24/1000</f>
        <v>252.50749999999996</v>
      </c>
      <c r="O22" s="19">
        <f t="shared" si="7"/>
        <v>1376.8125</v>
      </c>
      <c r="P22" s="20">
        <f>H22+O22</f>
        <v>2639.2425000000003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ht="16.5" thickBot="1">
      <c r="A23" s="10" t="s">
        <v>120</v>
      </c>
      <c r="B23" s="21">
        <f aca="true" t="shared" si="10" ref="B23:O23">SUM(B20:B22)</f>
        <v>456.49058</v>
      </c>
      <c r="C23" s="21">
        <f t="shared" si="10"/>
        <v>413.79141999999996</v>
      </c>
      <c r="D23" s="21">
        <f t="shared" si="10"/>
        <v>432.79571</v>
      </c>
      <c r="E23" s="21">
        <f t="shared" si="10"/>
        <v>400.92821</v>
      </c>
      <c r="F23" s="21">
        <f t="shared" si="10"/>
        <v>406.67353</v>
      </c>
      <c r="G23" s="21">
        <f t="shared" si="10"/>
        <v>397.11336000000006</v>
      </c>
      <c r="H23" s="21">
        <f t="shared" si="10"/>
        <v>2507.79281</v>
      </c>
      <c r="I23" s="21">
        <f t="shared" si="10"/>
        <v>407.31859999999995</v>
      </c>
      <c r="J23" s="21">
        <f t="shared" si="10"/>
        <v>428.6196</v>
      </c>
      <c r="K23" s="21">
        <f t="shared" si="10"/>
        <v>448.0022</v>
      </c>
      <c r="L23" s="21">
        <f t="shared" si="10"/>
        <v>484.50739999999996</v>
      </c>
      <c r="M23" s="21">
        <f t="shared" si="10"/>
        <v>495.10280000000006</v>
      </c>
      <c r="N23" s="21">
        <f t="shared" si="10"/>
        <v>509.36299999999994</v>
      </c>
      <c r="O23" s="21">
        <f t="shared" si="10"/>
        <v>2772.9136</v>
      </c>
      <c r="P23" s="22">
        <f>SUM(P20:P22)</f>
        <v>5280.706410000001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ht="16.5" thickBot="1">
      <c r="A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ht="15.75" customHeight="1">
      <c r="A25" s="61" t="s">
        <v>99</v>
      </c>
      <c r="B25" s="63" t="s">
        <v>144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ht="48" customHeight="1">
      <c r="A26" s="62"/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5" t="s">
        <v>126</v>
      </c>
      <c r="H26" s="5" t="s">
        <v>106</v>
      </c>
      <c r="I26" s="5" t="s">
        <v>127</v>
      </c>
      <c r="J26" s="5" t="s">
        <v>128</v>
      </c>
      <c r="K26" s="5" t="s">
        <v>129</v>
      </c>
      <c r="L26" s="5" t="s">
        <v>130</v>
      </c>
      <c r="M26" s="5" t="s">
        <v>131</v>
      </c>
      <c r="N26" s="5" t="s">
        <v>132</v>
      </c>
      <c r="O26" s="5" t="s">
        <v>113</v>
      </c>
      <c r="P26" s="6" t="s">
        <v>133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ht="15.75">
      <c r="A27" s="8" t="s">
        <v>148</v>
      </c>
      <c r="B27" s="19">
        <f>'[1]Пр1_ДЛЯ УП 2019'!$I$12/1000</f>
        <v>7.876570000000007</v>
      </c>
      <c r="C27" s="19">
        <f>'[1]Пр1_ДЛЯ УП 2019'!$I$13/1000</f>
        <v>7.371180000000022</v>
      </c>
      <c r="D27" s="19">
        <f>'[1]Пр1_ДЛЯ УП 2019'!$I$14/1000</f>
        <v>6.889779999999999</v>
      </c>
      <c r="E27" s="19">
        <f>'[1]Пр1_ДЛЯ УП 2019'!$I$15/1000</f>
        <v>6.1733299999999875</v>
      </c>
      <c r="F27" s="19">
        <f>'[1]Пр1_ДЛЯ УП 2019'!$I$16/1000</f>
        <v>5.622969999999972</v>
      </c>
      <c r="G27" s="19">
        <f>'[1]Пр1_ДЛЯ УП 2019'!$I$17/1000</f>
        <v>4.656380000000005</v>
      </c>
      <c r="H27" s="19">
        <f aca="true" t="shared" si="11" ref="H27:H32">SUM(B27:G27)</f>
        <v>38.59020999999999</v>
      </c>
      <c r="I27" s="19">
        <f>'[1]Пр1_ДЛЯ УП 2019'!$I$19/1000</f>
        <v>4.039691000000021</v>
      </c>
      <c r="J27" s="19">
        <f>'[1]Пр1_ДЛЯ УП 2019'!$I$20/1000</f>
        <v>4.218050000000018</v>
      </c>
      <c r="K27" s="19">
        <f>'[1]Пр1_ДЛЯ УП 2019'!$I$21/1000</f>
        <v>5.108109999999986</v>
      </c>
      <c r="L27" s="19">
        <f>'[1]Пр1_ДЛЯ УП 2019'!$I$22/1000</f>
        <v>6.162189999999973</v>
      </c>
      <c r="M27" s="19">
        <f>'[1]Пр1_ДЛЯ УП 2019'!$I$23/1000</f>
        <v>6.992682</v>
      </c>
      <c r="N27" s="19">
        <f>'[1]Пр1_ДЛЯ УП 2019'!$I$24/1000</f>
        <v>7.754729999999982</v>
      </c>
      <c r="O27" s="19">
        <f aca="true" t="shared" si="12" ref="O27:O32">SUM(I27:N27)</f>
        <v>34.27545299999998</v>
      </c>
      <c r="P27" s="20">
        <f>SUM(H27+O27)</f>
        <v>72.86566299999997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ht="15.75">
      <c r="A28" s="8" t="s">
        <v>60</v>
      </c>
      <c r="B28" s="19">
        <f>'[1]Пр1_ДЛЯ УП 2019'!J12/1000</f>
        <v>1.26755</v>
      </c>
      <c r="C28" s="19">
        <f>'[1]Пр1_ДЛЯ УП 2019'!J13/1000</f>
        <v>1.139429</v>
      </c>
      <c r="D28" s="19">
        <f>'[1]Пр1_ДЛЯ УП 2019'!J14/1000</f>
        <v>1.249588</v>
      </c>
      <c r="E28" s="19">
        <f>'[1]Пр1_ДЛЯ УП 2019'!J15/1000</f>
        <v>1.206445</v>
      </c>
      <c r="F28" s="19">
        <f>'[1]Пр1_ДЛЯ УП 2019'!J16/1000</f>
        <v>1.122038</v>
      </c>
      <c r="G28" s="19">
        <f>'[1]Пр1_ДЛЯ УП 2019'!J17/1000</f>
        <v>0.399737</v>
      </c>
      <c r="H28" s="19">
        <f t="shared" si="11"/>
        <v>6.384786999999999</v>
      </c>
      <c r="I28" s="19">
        <f>'[1]Пр1_ДЛЯ УП 2019'!J19/1000</f>
        <v>0.271705</v>
      </c>
      <c r="J28" s="19">
        <f>'[1]Пр1_ДЛЯ УП 2019'!J20/1000</f>
        <v>0.237422</v>
      </c>
      <c r="K28" s="19">
        <f>'[1]Пр1_ДЛЯ УП 2019'!J21/1000</f>
        <v>0.642726</v>
      </c>
      <c r="L28" s="19">
        <f>'[1]Пр1_ДЛЯ УП 2019'!J22/1000</f>
        <v>1.067987</v>
      </c>
      <c r="M28" s="19">
        <f>'[1]Пр1_ДЛЯ УП 2019'!J23/1000</f>
        <v>1.187945</v>
      </c>
      <c r="N28" s="19">
        <f>'[1]Пр1_ДЛЯ УП 2019'!J24/1000</f>
        <v>1.22857</v>
      </c>
      <c r="O28" s="19">
        <f t="shared" si="12"/>
        <v>4.636355</v>
      </c>
      <c r="P28" s="20">
        <f>SUM(H28+O28)</f>
        <v>11.021142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ht="15.75">
      <c r="A29" s="8" t="s">
        <v>116</v>
      </c>
      <c r="B29" s="19">
        <f>'[1]Пр1_ДЛЯ УП 2019'!K12/1000</f>
        <v>234.709</v>
      </c>
      <c r="C29" s="19">
        <f>'[1]Пр1_ДЛЯ УП 2019'!K13/1000</f>
        <v>215.333</v>
      </c>
      <c r="D29" s="19">
        <f>'[1]Пр1_ДЛЯ УП 2019'!K14/1000</f>
        <v>228.29</v>
      </c>
      <c r="E29" s="19">
        <f>'[1]Пр1_ДЛЯ УП 2019'!K15/1000</f>
        <v>198.791</v>
      </c>
      <c r="F29" s="19">
        <f>'[1]Пр1_ДЛЯ УП 2019'!K16/1000</f>
        <v>199.774</v>
      </c>
      <c r="G29" s="19">
        <f>'[1]Пр1_ДЛЯ УП 2019'!K17/1000</f>
        <v>193.985</v>
      </c>
      <c r="H29" s="19">
        <f t="shared" si="11"/>
        <v>1270.882</v>
      </c>
      <c r="I29" s="19">
        <f>'[1]Пр1_ДЛЯ УП 2019'!K19/1000</f>
        <v>194.676</v>
      </c>
      <c r="J29" s="19">
        <f>'[1]Пр1_ДЛЯ УП 2019'!K20/1000</f>
        <v>194.638</v>
      </c>
      <c r="K29" s="19">
        <f>'[1]Пр1_ДЛЯ УП 2019'!K21/1000</f>
        <v>193.881</v>
      </c>
      <c r="L29" s="19">
        <f>'[1]Пр1_ДЛЯ УП 2019'!K22/1000</f>
        <v>204.642</v>
      </c>
      <c r="M29" s="19">
        <f>'[1]Пр1_ДЛЯ УП 2019'!K23/1000</f>
        <v>202.851</v>
      </c>
      <c r="N29" s="19">
        <f>'[1]Пр1_ДЛЯ УП 2019'!K24/1000</f>
        <v>211.823</v>
      </c>
      <c r="O29" s="19">
        <f t="shared" si="12"/>
        <v>1202.511</v>
      </c>
      <c r="P29" s="20">
        <f>SUM(H29+O29)</f>
        <v>2473.393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ht="15.75">
      <c r="A30" s="40" t="s">
        <v>117</v>
      </c>
      <c r="B30" s="25">
        <f aca="true" t="shared" si="13" ref="B30:G30">SUM(B27:B29)</f>
        <v>243.85312000000002</v>
      </c>
      <c r="C30" s="25">
        <f t="shared" si="13"/>
        <v>223.84360900000001</v>
      </c>
      <c r="D30" s="25">
        <f t="shared" si="13"/>
        <v>236.42936799999998</v>
      </c>
      <c r="E30" s="25">
        <f t="shared" si="13"/>
        <v>206.170775</v>
      </c>
      <c r="F30" s="25">
        <f t="shared" si="13"/>
        <v>206.51900799999999</v>
      </c>
      <c r="G30" s="25">
        <f t="shared" si="13"/>
        <v>199.041117</v>
      </c>
      <c r="H30" s="25">
        <f>SUM(B30:G30)</f>
        <v>1315.8569969999999</v>
      </c>
      <c r="I30" s="25">
        <f aca="true" t="shared" si="14" ref="I30:N30">SUM(I27:I29)</f>
        <v>198.98739600000002</v>
      </c>
      <c r="J30" s="25">
        <f t="shared" si="14"/>
        <v>199.09347200000002</v>
      </c>
      <c r="K30" s="25">
        <f t="shared" si="14"/>
        <v>199.631836</v>
      </c>
      <c r="L30" s="25">
        <f t="shared" si="14"/>
        <v>211.87217699999997</v>
      </c>
      <c r="M30" s="25">
        <f t="shared" si="14"/>
        <v>211.03162700000001</v>
      </c>
      <c r="N30" s="25">
        <f t="shared" si="14"/>
        <v>220.8063</v>
      </c>
      <c r="O30" s="25">
        <f t="shared" si="12"/>
        <v>1241.422808</v>
      </c>
      <c r="P30" s="41">
        <f>SUM(H30+O30)</f>
        <v>2557.279805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ht="15.75">
      <c r="A31" s="8" t="s">
        <v>118</v>
      </c>
      <c r="B31" s="19">
        <f>'[1]Пр1_ДЛЯ УП 2019'!$H$12/1000</f>
        <v>4.8240549999999995</v>
      </c>
      <c r="C31" s="19">
        <f>'[1]Пр1_ДЛЯ УП 2019'!$H$13/1000</f>
        <v>5.07293</v>
      </c>
      <c r="D31" s="19">
        <f>'[1]Пр1_ДЛЯ УП 2019'!$H$14/1000</f>
        <v>4.12635</v>
      </c>
      <c r="E31" s="19">
        <f>'[1]Пр1_ДЛЯ УП 2019'!$H$15/1000</f>
        <v>4.40946</v>
      </c>
      <c r="F31" s="19">
        <f>'[1]Пр1_ДЛЯ УП 2019'!$H$16/1000</f>
        <v>3.99992</v>
      </c>
      <c r="G31" s="19">
        <f>'[1]Пр1_ДЛЯ УП 2019'!$H$17/1000</f>
        <v>4.44994</v>
      </c>
      <c r="H31" s="19">
        <f t="shared" si="11"/>
        <v>26.882655</v>
      </c>
      <c r="I31" s="19">
        <f>'[1]Пр1_ДЛЯ УП 2019'!$H$19/1000</f>
        <v>3.0478449999999997</v>
      </c>
      <c r="J31" s="19">
        <f>'[1]Пр1_ДЛЯ УП 2019'!$H$20/1000</f>
        <v>3.5768299999999997</v>
      </c>
      <c r="K31" s="19">
        <f>'[1]Пр1_ДЛЯ УП 2019'!$H$21/1000</f>
        <v>5.03788</v>
      </c>
      <c r="L31" s="19">
        <f>'[1]Пр1_ДЛЯ УП 2019'!$H$22/1000</f>
        <v>4.107609999999999</v>
      </c>
      <c r="M31" s="19">
        <f>'[1]Пр1_ДЛЯ УП 2019'!$H$23/1000</f>
        <v>4.73461</v>
      </c>
      <c r="N31" s="19">
        <f>'[1]Пр1_ДЛЯ УП 2019'!$H$24/1000</f>
        <v>5.6211400000000005</v>
      </c>
      <c r="O31" s="19">
        <f t="shared" si="12"/>
        <v>26.125915000000003</v>
      </c>
      <c r="P31" s="20">
        <f>H31+O31</f>
        <v>53.008570000000006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ht="15.75">
      <c r="A32" s="8" t="s">
        <v>119</v>
      </c>
      <c r="B32" s="19">
        <f>'[1]Пр1_ДЛЯ УП 2019'!$N$12/1000</f>
        <v>245.484457</v>
      </c>
      <c r="C32" s="19">
        <f>'[1]Пр1_ДЛЯ УП 2019'!$N$13/1000</f>
        <v>224.100803</v>
      </c>
      <c r="D32" s="19">
        <f>'[1]Пр1_ДЛЯ УП 2019'!$N$14/1000</f>
        <v>238.12455599999998</v>
      </c>
      <c r="E32" s="19">
        <f>'[1]Пр1_ДЛЯ УП 2019'!$N$15/1000</f>
        <v>206.789443</v>
      </c>
      <c r="F32" s="19">
        <f>'[1]Пр1_ДЛЯ УП 2019'!$N$16/1000</f>
        <v>207.24579799999998</v>
      </c>
      <c r="G32" s="19">
        <f>'[1]Пр1_ДЛЯ УП 2019'!$N$17/1000</f>
        <v>199.335019</v>
      </c>
      <c r="H32" s="19">
        <f t="shared" si="11"/>
        <v>1321.0800760000002</v>
      </c>
      <c r="I32" s="19">
        <f>'[1]Пр1_ДЛЯ УП 2019'!$N$19/1000</f>
        <v>199.950494</v>
      </c>
      <c r="J32" s="19">
        <f>'[1]Пр1_ДЛЯ УП 2019'!$N$20/1000</f>
        <v>200.19625</v>
      </c>
      <c r="K32" s="19">
        <f>'[1]Пр1_ДЛЯ УП 2019'!$N$21/1000</f>
        <v>199.80549299999998</v>
      </c>
      <c r="L32" s="19">
        <f>'[1]Пр1_ДЛЯ УП 2019'!$N$22/1000</f>
        <v>213.20347999999998</v>
      </c>
      <c r="M32" s="19">
        <f>'[1]Пр1_ДЛЯ УП 2019'!$N$23/1000</f>
        <v>212.007733</v>
      </c>
      <c r="N32" s="19">
        <f>'[1]Пр1_ДЛЯ УП 2019'!$N$24/1000</f>
        <v>221.83743699999997</v>
      </c>
      <c r="O32" s="19">
        <f t="shared" si="12"/>
        <v>1247.000887</v>
      </c>
      <c r="P32" s="20">
        <f>H32+O32</f>
        <v>2568.0809630000003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ht="16.5" thickBot="1">
      <c r="A33" s="10" t="s">
        <v>134</v>
      </c>
      <c r="B33" s="21">
        <f aca="true" t="shared" si="15" ref="B33:O33">SUM(B30:B32)</f>
        <v>494.161632</v>
      </c>
      <c r="C33" s="21">
        <f t="shared" si="15"/>
        <v>453.01734200000004</v>
      </c>
      <c r="D33" s="21">
        <f t="shared" si="15"/>
        <v>478.68027399999994</v>
      </c>
      <c r="E33" s="21">
        <f t="shared" si="15"/>
        <v>417.369678</v>
      </c>
      <c r="F33" s="21">
        <f t="shared" si="15"/>
        <v>417.764726</v>
      </c>
      <c r="G33" s="21">
        <f t="shared" si="15"/>
        <v>402.826076</v>
      </c>
      <c r="H33" s="21">
        <f t="shared" si="15"/>
        <v>2663.819728</v>
      </c>
      <c r="I33" s="21">
        <f t="shared" si="15"/>
        <v>401.985735</v>
      </c>
      <c r="J33" s="21">
        <f t="shared" si="15"/>
        <v>402.866552</v>
      </c>
      <c r="K33" s="21">
        <f t="shared" si="15"/>
        <v>404.47520899999995</v>
      </c>
      <c r="L33" s="21">
        <f t="shared" si="15"/>
        <v>429.18326699999994</v>
      </c>
      <c r="M33" s="21">
        <f t="shared" si="15"/>
        <v>427.77397</v>
      </c>
      <c r="N33" s="21">
        <f t="shared" si="15"/>
        <v>448.26487699999996</v>
      </c>
      <c r="O33" s="21">
        <f t="shared" si="15"/>
        <v>2514.54961</v>
      </c>
      <c r="P33" s="22">
        <f>SUM(P30:P32)</f>
        <v>5178.369338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ht="15.75">
      <c r="A34" s="11"/>
      <c r="B34" s="26"/>
      <c r="C34" s="26"/>
      <c r="D34" s="2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6" ht="15.75" customHeight="1" thickBot="1">
      <c r="A35" s="1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2"/>
      <c r="P35" s="12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7"/>
      <c r="IT35" s="17"/>
      <c r="IU35" s="17"/>
      <c r="IV35" s="17"/>
    </row>
    <row r="36" spans="1:252" ht="48" customHeight="1">
      <c r="A36" s="61" t="s">
        <v>99</v>
      </c>
      <c r="B36" s="63" t="s">
        <v>141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ht="38.25" customHeight="1">
      <c r="A37" s="62"/>
      <c r="B37" s="5" t="s">
        <v>121</v>
      </c>
      <c r="C37" s="5" t="s">
        <v>122</v>
      </c>
      <c r="D37" s="5" t="s">
        <v>123</v>
      </c>
      <c r="E37" s="5" t="s">
        <v>124</v>
      </c>
      <c r="F37" s="5" t="s">
        <v>125</v>
      </c>
      <c r="G37" s="5" t="s">
        <v>126</v>
      </c>
      <c r="H37" s="5" t="s">
        <v>106</v>
      </c>
      <c r="I37" s="5" t="s">
        <v>127</v>
      </c>
      <c r="J37" s="5" t="s">
        <v>128</v>
      </c>
      <c r="K37" s="5" t="s">
        <v>129</v>
      </c>
      <c r="L37" s="5" t="s">
        <v>130</v>
      </c>
      <c r="M37" s="5" t="s">
        <v>131</v>
      </c>
      <c r="N37" s="5" t="s">
        <v>132</v>
      </c>
      <c r="O37" s="5" t="s">
        <v>113</v>
      </c>
      <c r="P37" s="6" t="s">
        <v>133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ht="15.75">
      <c r="A38" s="40" t="s">
        <v>117</v>
      </c>
      <c r="B38" s="19">
        <f>'[1]Пр1_ДЛЯ УП 2018'!$L$27</f>
        <v>321.08050000000003</v>
      </c>
      <c r="C38" s="19">
        <f>'[1]Пр1_ДЛЯ УП 2018'!$L$28</f>
        <v>310.9918999999999</v>
      </c>
      <c r="D38" s="19">
        <f>'[1]Пр1_ДЛЯ УП 2018'!$L$29</f>
        <v>300.9045</v>
      </c>
      <c r="E38" s="19">
        <f>'[1]Пр1_ДЛЯ УП 2018'!$L$30</f>
        <v>286.5309</v>
      </c>
      <c r="F38" s="19">
        <f>'[1]Пр1_ДЛЯ УП 2018'!$L$31</f>
        <v>272.44770000000005</v>
      </c>
      <c r="G38" s="19">
        <f>'[1]Пр1_ДЛЯ УП 2018'!$L$32</f>
        <v>278.96740000000005</v>
      </c>
      <c r="H38" s="19">
        <f>AVERAGE(B38:G38)</f>
        <v>295.15381666666667</v>
      </c>
      <c r="I38" s="19">
        <f>'[1]Пр1_ДЛЯ УП 2018'!$L$34</f>
        <v>280.2014</v>
      </c>
      <c r="J38" s="19">
        <f>'[1]Пр1_ДЛЯ УП 2018'!$L$35</f>
        <v>290.08340000000004</v>
      </c>
      <c r="K38" s="19">
        <f>'[1]Пр1_ДЛЯ УП 2018'!$L$36</f>
        <v>317.6298000000001</v>
      </c>
      <c r="L38" s="19">
        <f>'[1]Пр1_ДЛЯ УП 2018'!$L$37</f>
        <v>332.4454999999999</v>
      </c>
      <c r="M38" s="19">
        <f>'[1]Пр1_ДЛЯ УП 2018'!$L$38</f>
        <v>351.66360000000003</v>
      </c>
      <c r="N38" s="19">
        <f>'[1]Пр1_ДЛЯ УП 2018'!$L$39</f>
        <v>351.0521</v>
      </c>
      <c r="O38" s="19">
        <f>AVERAGE(I38:N38)</f>
        <v>320.5126333333333</v>
      </c>
      <c r="P38" s="20">
        <f>AVERAGE(B38:G38,I38:N38)</f>
        <v>307.83322499999997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ht="15.75">
      <c r="A39" s="8" t="s">
        <v>118</v>
      </c>
      <c r="B39" s="27">
        <f>'[1]Пр1_ДЛЯ УП 2018'!$H$27</f>
        <v>9.5979</v>
      </c>
      <c r="C39" s="27">
        <f>'[1]Пр1_ДЛЯ УП 2018'!$H$28</f>
        <v>8.7109</v>
      </c>
      <c r="D39" s="27">
        <f>'[1]Пр1_ДЛЯ УП 2018'!$H$29</f>
        <v>7.3398</v>
      </c>
      <c r="E39" s="27">
        <f>'[1]Пр1_ДЛЯ УП 2018'!$H$30</f>
        <v>7.0811</v>
      </c>
      <c r="F39" s="27">
        <f>'[1]Пр1_ДЛЯ УП 2018'!$H$31</f>
        <v>6.1161</v>
      </c>
      <c r="G39" s="27">
        <f>'[1]Пр1_ДЛЯ УП 2018'!$H$32</f>
        <v>8.1268</v>
      </c>
      <c r="H39" s="19">
        <f>AVERAGE(B39:G39)</f>
        <v>7.828766666666667</v>
      </c>
      <c r="I39" s="27">
        <f>'[1]Пр1_ДЛЯ УП 2018'!$H$34</f>
        <v>4.4651</v>
      </c>
      <c r="J39" s="27">
        <f>'[1]Пр1_ДЛЯ УП 2018'!$H$35</f>
        <v>6.5059</v>
      </c>
      <c r="K39" s="27">
        <f>'[1]Пр1_ДЛЯ УП 2018'!$H$36</f>
        <v>7.4316</v>
      </c>
      <c r="L39" s="27">
        <f>'[1]Пр1_ДЛЯ УП 2018'!$H$37</f>
        <v>7.2113</v>
      </c>
      <c r="M39" s="27">
        <f>'[1]Пр1_ДЛЯ УП 2018'!$H$38</f>
        <v>8.0331</v>
      </c>
      <c r="N39" s="27">
        <f>'[1]Пр1_ДЛЯ УП 2018'!$H$39</f>
        <v>8.7085</v>
      </c>
      <c r="O39" s="19">
        <f>AVERAGE(I39:N39)</f>
        <v>7.05925</v>
      </c>
      <c r="P39" s="20">
        <f>AVERAGE(B39:G39,I39:N39)</f>
        <v>7.444008333333333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ht="15.75">
      <c r="A40" s="44" t="s">
        <v>119</v>
      </c>
      <c r="B40" s="19">
        <f>'[1]Пр1_ДЛЯ УП 2018'!$N$27</f>
        <v>323.63750000000005</v>
      </c>
      <c r="C40" s="19">
        <f>'[1]Пр1_ДЛЯ УП 2018'!$N$28</f>
        <v>311.6288999999999</v>
      </c>
      <c r="D40" s="19">
        <f>'[1]Пр1_ДЛЯ УП 2018'!$N$29</f>
        <v>303.3705</v>
      </c>
      <c r="E40" s="19">
        <f>'[1]Пр1_ДЛЯ УП 2018'!$N$30</f>
        <v>287.8599</v>
      </c>
      <c r="F40" s="19">
        <f>'[1]Пр1_ДЛЯ УП 2018'!$N$31</f>
        <v>273.96970000000005</v>
      </c>
      <c r="G40" s="19">
        <f>'[1]Пр1_ДЛЯ УП 2018'!$N$32</f>
        <v>279.16440000000006</v>
      </c>
      <c r="H40" s="19">
        <f>AVERAGE(B40:G40)</f>
        <v>296.60515000000004</v>
      </c>
      <c r="I40" s="19">
        <f>'[1]Пр1_ДЛЯ УП 2018'!$N$34</f>
        <v>282.1384</v>
      </c>
      <c r="J40" s="19">
        <f>'[1]Пр1_ДЛЯ УП 2018'!$N$35</f>
        <v>291.5624</v>
      </c>
      <c r="K40" s="19">
        <f>'[1]Пр1_ДЛЯ УП 2018'!$N$36</f>
        <v>318.8038000000001</v>
      </c>
      <c r="L40" s="19">
        <f>'[1]Пр1_ДЛЯ УП 2018'!$N$37</f>
        <v>334.70249999999993</v>
      </c>
      <c r="M40" s="19">
        <f>'[1]Пр1_ДЛЯ УП 2018'!$N$38</f>
        <v>353.5126</v>
      </c>
      <c r="N40" s="19">
        <f>'[1]Пр1_ДЛЯ УП 2018'!$N$39</f>
        <v>352.9151</v>
      </c>
      <c r="O40" s="19">
        <f>AVERAGE(I40:N40)</f>
        <v>322.2724666666667</v>
      </c>
      <c r="P40" s="20">
        <f>AVERAGE(B40:G40,I40:N40)</f>
        <v>309.4388083333333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ht="16.5" thickBot="1">
      <c r="A41" s="10" t="s">
        <v>134</v>
      </c>
      <c r="B41" s="21">
        <f aca="true" t="shared" si="16" ref="B41:O41">SUM(B38:B40)</f>
        <v>654.3159</v>
      </c>
      <c r="C41" s="21">
        <f t="shared" si="16"/>
        <v>631.3316999999997</v>
      </c>
      <c r="D41" s="21">
        <f t="shared" si="16"/>
        <v>611.6148000000001</v>
      </c>
      <c r="E41" s="21">
        <f t="shared" si="16"/>
        <v>581.4719</v>
      </c>
      <c r="F41" s="21">
        <f t="shared" si="16"/>
        <v>552.5335000000001</v>
      </c>
      <c r="G41" s="21">
        <f t="shared" si="16"/>
        <v>566.2586000000001</v>
      </c>
      <c r="H41" s="21">
        <f t="shared" si="16"/>
        <v>599.5877333333333</v>
      </c>
      <c r="I41" s="21">
        <f t="shared" si="16"/>
        <v>566.8049</v>
      </c>
      <c r="J41" s="21">
        <f t="shared" si="16"/>
        <v>588.1517000000001</v>
      </c>
      <c r="K41" s="21">
        <f t="shared" si="16"/>
        <v>643.8652000000002</v>
      </c>
      <c r="L41" s="21">
        <f t="shared" si="16"/>
        <v>674.3592999999998</v>
      </c>
      <c r="M41" s="21">
        <f t="shared" si="16"/>
        <v>713.2093</v>
      </c>
      <c r="N41" s="21">
        <f t="shared" si="16"/>
        <v>712.6757</v>
      </c>
      <c r="O41" s="21">
        <f t="shared" si="16"/>
        <v>649.8443500000001</v>
      </c>
      <c r="P41" s="22">
        <f>SUM(P38:P40)</f>
        <v>624.7160416666666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ht="15.75" customHeight="1" thickBo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ht="15.75">
      <c r="A43" s="61" t="s">
        <v>99</v>
      </c>
      <c r="B43" s="63" t="s">
        <v>146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ht="15.75" customHeight="1">
      <c r="A44" s="62"/>
      <c r="B44" s="5" t="s">
        <v>121</v>
      </c>
      <c r="C44" s="5" t="s">
        <v>122</v>
      </c>
      <c r="D44" s="5" t="s">
        <v>123</v>
      </c>
      <c r="E44" s="5" t="s">
        <v>124</v>
      </c>
      <c r="F44" s="5" t="s">
        <v>125</v>
      </c>
      <c r="G44" s="5" t="s">
        <v>126</v>
      </c>
      <c r="H44" s="5" t="s">
        <v>106</v>
      </c>
      <c r="I44" s="5" t="s">
        <v>127</v>
      </c>
      <c r="J44" s="5" t="s">
        <v>128</v>
      </c>
      <c r="K44" s="5" t="s">
        <v>129</v>
      </c>
      <c r="L44" s="5" t="s">
        <v>130</v>
      </c>
      <c r="M44" s="5" t="s">
        <v>131</v>
      </c>
      <c r="N44" s="5" t="s">
        <v>132</v>
      </c>
      <c r="O44" s="5" t="s">
        <v>113</v>
      </c>
      <c r="P44" s="6" t="s">
        <v>133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ht="15.75">
      <c r="A45" s="40" t="s">
        <v>117</v>
      </c>
      <c r="B45" s="19">
        <v>328.629</v>
      </c>
      <c r="C45" s="19">
        <v>329.518</v>
      </c>
      <c r="D45" s="19">
        <v>328.547</v>
      </c>
      <c r="E45" s="19">
        <v>315.141</v>
      </c>
      <c r="F45" s="19">
        <v>304.611</v>
      </c>
      <c r="G45" s="19">
        <v>298.932</v>
      </c>
      <c r="H45" s="19">
        <f>AVERAGE(B45:G45)</f>
        <v>317.563</v>
      </c>
      <c r="I45" s="19">
        <v>295.337</v>
      </c>
      <c r="J45" s="19">
        <v>293.802</v>
      </c>
      <c r="K45" s="19">
        <v>309.2630000000001</v>
      </c>
      <c r="L45" s="19">
        <v>315.60900000000004</v>
      </c>
      <c r="M45" s="19">
        <v>319.897</v>
      </c>
      <c r="N45" s="19">
        <v>332.668</v>
      </c>
      <c r="O45" s="19">
        <f>AVERAGE(I45:N45)</f>
        <v>311.096</v>
      </c>
      <c r="P45" s="20">
        <f>AVERAGE(B45:G45,I45:N45)</f>
        <v>314.3295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ht="15.75">
      <c r="A46" s="8" t="s">
        <v>118</v>
      </c>
      <c r="B46" s="19">
        <f>'[1]Пр1_ДЛЯ УП 2019'!$H$27</f>
        <v>7.72</v>
      </c>
      <c r="C46" s="19">
        <f>'[1]Пр1_ДЛЯ УП 2019'!$H$28</f>
        <v>8.13</v>
      </c>
      <c r="D46" s="19">
        <f>'[1]Пр1_ДЛЯ УП 2019'!$H$29</f>
        <v>6.62</v>
      </c>
      <c r="E46" s="19">
        <f>'[1]Пр1_ДЛЯ УП 2019'!$H$30</f>
        <v>7.07</v>
      </c>
      <c r="F46" s="19">
        <f>'[1]Пр1_ДЛЯ УП 2019'!$H$31</f>
        <v>6.41</v>
      </c>
      <c r="G46" s="19">
        <f>'[1]Пр1_ДЛЯ УП 2019'!$H$32</f>
        <v>7.13</v>
      </c>
      <c r="H46" s="19">
        <f>AVERAGE(B46:G46)</f>
        <v>7.180000000000001</v>
      </c>
      <c r="I46" s="19">
        <f>'[1]Пр1_ДЛЯ УП 2019'!$H$34</f>
        <v>4.89</v>
      </c>
      <c r="J46" s="19">
        <f>'[1]Пр1_ДЛЯ УП 2019'!$H$35</f>
        <v>5.74</v>
      </c>
      <c r="K46" s="19">
        <f>'[1]Пр1_ДЛЯ УП 2019'!$H$36</f>
        <v>8.08</v>
      </c>
      <c r="L46" s="19">
        <f>'[1]Пр1_ДЛЯ УП 2019'!$H$37</f>
        <v>6.59</v>
      </c>
      <c r="M46" s="19">
        <f>'[1]Пр1_ДЛЯ УП 2019'!$H$38</f>
        <v>7.58</v>
      </c>
      <c r="N46" s="19">
        <f>'[1]Пр1_ДЛЯ УП 2019'!$H$39</f>
        <v>9.01</v>
      </c>
      <c r="O46" s="19">
        <f>AVERAGE(I46:N46)</f>
        <v>6.9816666666666665</v>
      </c>
      <c r="P46" s="20">
        <f>AVERAGE(B46:G46,I46:N46)</f>
        <v>7.080833333333334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ht="15.75">
      <c r="A47" s="44" t="s">
        <v>119</v>
      </c>
      <c r="B47" s="19">
        <f>'[1]Пр1_ДЛЯ УП 2019'!$N$27</f>
        <v>340.342</v>
      </c>
      <c r="C47" s="19">
        <f>'[1]Пр1_ДЛЯ УП 2019'!$N$28</f>
        <v>333.47</v>
      </c>
      <c r="D47" s="19">
        <f>'[1]Пр1_ДЛЯ УП 2019'!$N$29</f>
        <v>326.37199999999996</v>
      </c>
      <c r="E47" s="19">
        <f>'[1]Пр1_ДЛЯ УП 2019'!$N$30</f>
        <v>287.857</v>
      </c>
      <c r="F47" s="19">
        <f>'[1]Пр1_ДЛЯ УП 2019'!$N$31</f>
        <v>278.68</v>
      </c>
      <c r="G47" s="19">
        <f>'[1]Пр1_ДЛЯ УП 2019'!$N$32</f>
        <v>277.235</v>
      </c>
      <c r="H47" s="19">
        <f>AVERAGE(B47:G47)</f>
        <v>307.326</v>
      </c>
      <c r="I47" s="19">
        <f>'[1]Пр1_ДЛЯ УП 2019'!$N$34</f>
        <v>274.134</v>
      </c>
      <c r="J47" s="19">
        <f>'[1]Пр1_ДЛЯ УП 2019'!$N$35</f>
        <v>271.89</v>
      </c>
      <c r="K47" s="19">
        <f>'[1]Пр1_ДЛЯ УП 2019'!$N$36</f>
        <v>283.167</v>
      </c>
      <c r="L47" s="19">
        <f>'[1]Пр1_ДЛЯ УП 2019'!$N$37</f>
        <v>286.801</v>
      </c>
      <c r="M47" s="19">
        <f>'[1]Пр1_ДЛЯ УП 2019'!$N$38</f>
        <v>299.4800000000001</v>
      </c>
      <c r="N47" s="19">
        <f>'[1]Пр1_ДЛЯ УП 2019'!$N$39</f>
        <v>308.586</v>
      </c>
      <c r="O47" s="19">
        <f>AVERAGE(I47:N47)</f>
        <v>287.343</v>
      </c>
      <c r="P47" s="20">
        <f>AVERAGE(B47:G47,I47:N47)</f>
        <v>297.3345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ht="16.5" thickBot="1">
      <c r="A48" s="10" t="s">
        <v>134</v>
      </c>
      <c r="B48" s="21">
        <f>SUM(B45:B47)</f>
        <v>676.691</v>
      </c>
      <c r="C48" s="21">
        <f aca="true" t="shared" si="17" ref="C48:O48">SUM(C45:C47)</f>
        <v>671.1179999999999</v>
      </c>
      <c r="D48" s="21">
        <f t="shared" si="17"/>
        <v>661.539</v>
      </c>
      <c r="E48" s="21">
        <f t="shared" si="17"/>
        <v>610.068</v>
      </c>
      <c r="F48" s="21">
        <f t="shared" si="17"/>
        <v>589.701</v>
      </c>
      <c r="G48" s="21">
        <f t="shared" si="17"/>
        <v>583.297</v>
      </c>
      <c r="H48" s="21">
        <f t="shared" si="17"/>
        <v>632.069</v>
      </c>
      <c r="I48" s="21">
        <f t="shared" si="17"/>
        <v>574.361</v>
      </c>
      <c r="J48" s="21">
        <f t="shared" si="17"/>
        <v>571.432</v>
      </c>
      <c r="K48" s="21">
        <f t="shared" si="17"/>
        <v>600.51</v>
      </c>
      <c r="L48" s="21">
        <f t="shared" si="17"/>
        <v>609</v>
      </c>
      <c r="M48" s="21">
        <f t="shared" si="17"/>
        <v>626.9570000000001</v>
      </c>
      <c r="N48" s="21">
        <f t="shared" si="17"/>
        <v>650.264</v>
      </c>
      <c r="O48" s="21">
        <f t="shared" si="17"/>
        <v>605.4206666666666</v>
      </c>
      <c r="P48" s="22">
        <f>SUM(P45:P47)</f>
        <v>618.7448333333333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2:252" ht="15">
      <c r="B49" s="2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3"/>
      <c r="O49" s="23"/>
      <c r="P49" s="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2:14" ht="37.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252" ht="18.75">
      <c r="A51" s="65" t="s">
        <v>140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5" spans="1:14" ht="12.75">
      <c r="A55" s="1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7"/>
    </row>
    <row r="56" spans="1:14" ht="12.75">
      <c r="A56" s="17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17"/>
    </row>
    <row r="57" spans="1:14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7"/>
    </row>
    <row r="60" spans="1:1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7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7"/>
    </row>
    <row r="63" spans="1:14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7"/>
    </row>
    <row r="65" spans="1:14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7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17"/>
    </row>
    <row r="70" spans="1:14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7"/>
    </row>
    <row r="74" spans="1:14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</sheetData>
  <sheetProtection/>
  <mergeCells count="12">
    <mergeCell ref="A51:P51"/>
    <mergeCell ref="A36:A37"/>
    <mergeCell ref="B36:P36"/>
    <mergeCell ref="A43:A44"/>
    <mergeCell ref="B43:P43"/>
    <mergeCell ref="A1:P1"/>
    <mergeCell ref="A3:A4"/>
    <mergeCell ref="B3:P3"/>
    <mergeCell ref="A14:A15"/>
    <mergeCell ref="B14:P14"/>
    <mergeCell ref="A25:A26"/>
    <mergeCell ref="B25:P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Нистратов А.П.</cp:lastModifiedBy>
  <cp:lastPrinted>2018-04-13T13:40:46Z</cp:lastPrinted>
  <dcterms:created xsi:type="dcterms:W3CDTF">2014-08-15T10:06:32Z</dcterms:created>
  <dcterms:modified xsi:type="dcterms:W3CDTF">2018-04-13T13:40:50Z</dcterms:modified>
  <cp:category/>
  <cp:version/>
  <cp:contentType/>
  <cp:contentStatus/>
</cp:coreProperties>
</file>